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bentri" sheetId="1" state="visible" r:id="rId1"/>
    <sheet xmlns:r="http://schemas.openxmlformats.org/officeDocument/2006/relationships" name="Riepilogo" sheetId="2" state="visible" r:id="rId2"/>
    <sheet xmlns:r="http://schemas.openxmlformats.org/officeDocument/2006/relationships" name="Istruzioni" sheetId="3" state="visible" r:id="rId3"/>
  </sheets>
  <definedNames>
    <definedName name="_xlnm._FilterDatabase" localSheetId="0" hidden="1">'Subentri'!$A$1:$T$1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.##0,00 &quot;€&quot;"/>
    <numFmt numFmtId="166" formatCode="0,00%"/>
  </numFmts>
  <fonts count="9">
    <font>
      <name val="Calibri"/>
      <family val="2"/>
      <color theme="1"/>
      <sz val="11"/>
      <scheme val="minor"/>
    </font>
    <font>
      <b val="1"/>
      <color rgb="00FFFFFF"/>
      <sz val="11"/>
    </font>
    <font>
      <color rgb="001E293B"/>
      <sz val="10"/>
    </font>
    <font>
      <b val="1"/>
      <color rgb="00FFFFFF"/>
      <sz val="13"/>
    </font>
    <font>
      <b val="1"/>
      <color rgb="00FFFFFF"/>
      <sz val="10"/>
    </font>
    <font>
      <b val="1"/>
      <color rgb="001E293B"/>
      <sz val="10"/>
    </font>
    <font>
      <b val="1"/>
      <color rgb="001E293B"/>
      <sz val="11"/>
    </font>
    <font>
      <b val="1"/>
      <color rgb="001E293B"/>
    </font>
    <font>
      <b val="1"/>
      <color rgb="00FFFFFF"/>
      <sz val="9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  <fill>
      <patternFill patternType="solid">
        <fgColor rgb="00FFF1F2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164" fontId="2" fillId="4" borderId="1" pivotButton="0" quotePrefix="0" xfId="0"/>
    <xf numFmtId="165" fontId="2" fillId="4" borderId="1" pivotButton="0" quotePrefix="0" xfId="0"/>
    <xf numFmtId="0" fontId="2" fillId="4" borderId="1" applyAlignment="1" pivotButton="0" quotePrefix="0" xfId="0">
      <alignment horizontal="center" vertical="center"/>
    </xf>
    <xf numFmtId="165" fontId="2" fillId="3" borderId="1" pivotButton="0" quotePrefix="0" xfId="0"/>
    <xf numFmtId="0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left" vertical="center"/>
    </xf>
    <xf numFmtId="165" fontId="2" fillId="5" borderId="1" pivotButton="0" quotePrefix="0" xfId="0"/>
    <xf numFmtId="0" fontId="2" fillId="5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left" vertical="center" wrapText="1"/>
    </xf>
    <xf numFmtId="0" fontId="3" fillId="2" borderId="0" applyAlignment="1" pivotButton="0" quotePrefix="0" xfId="0">
      <alignment horizontal="center" vertical="center"/>
    </xf>
    <xf numFmtId="0" fontId="4" fillId="6" borderId="0" applyAlignment="1" pivotButton="0" quotePrefix="0" xfId="0">
      <alignment horizontal="left" vertical="center"/>
    </xf>
    <xf numFmtId="0" fontId="5" fillId="5" borderId="1" applyAlignment="1" pivotButton="0" quotePrefix="0" xfId="0">
      <alignment horizontal="left" vertical="center"/>
    </xf>
    <xf numFmtId="0" fontId="6" fillId="4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left" vertical="center"/>
    </xf>
    <xf numFmtId="165" fontId="6" fillId="4" borderId="1" applyAlignment="1" pivotButton="0" quotePrefix="0" xfId="0">
      <alignment horizontal="center" vertical="center"/>
    </xf>
    <xf numFmtId="166" fontId="6" fillId="4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left" vertical="center"/>
    </xf>
    <xf numFmtId="0" fontId="7" fillId="3" borderId="1" applyAlignment="1" pivotButton="0" quotePrefix="0" xfId="0">
      <alignment horizontal="center" vertical="center"/>
    </xf>
    <xf numFmtId="0" fontId="7" fillId="5" borderId="1" applyAlignment="1" pivotButton="0" quotePrefix="0" xfId="0">
      <alignment horizontal="center" vertical="center"/>
    </xf>
    <xf numFmtId="0" fontId="8" fillId="2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top" wrapText="1"/>
    </xf>
    <xf numFmtId="0" fontId="5" fillId="5" borderId="1" applyAlignment="1" pivotButton="0" quotePrefix="0" xfId="0">
      <alignment horizontal="left" vertical="top" wrapText="1"/>
    </xf>
    <xf numFmtId="0" fontId="2" fillId="5" borderId="1" applyAlignment="1" pivotButton="0" quotePrefix="0" xfId="0">
      <alignment horizontal="left" vertical="top" wrapText="1"/>
    </xf>
    <xf numFmtId="0" fontId="5" fillId="3" borderId="1" applyAlignment="1" pivotButton="0" quotePrefix="0" xfId="0">
      <alignment horizontal="left" vertical="top" wrapText="1"/>
    </xf>
    <xf numFmtId="0" fontId="2" fillId="3" borderId="1" applyAlignment="1" pivotButton="0" quotePrefix="0" xfId="0">
      <alignment horizontal="left" vertical="top" wrapText="1"/>
    </xf>
    <xf numFmtId="0" fontId="8" fillId="6" borderId="1" applyAlignment="1" pivotButton="0" quotePrefix="0" xfId="0">
      <alignment horizontal="left" vertical="top" wrapText="1"/>
    </xf>
    <xf numFmtId="0" fontId="2" fillId="7" borderId="1" applyAlignment="1" pivotButton="0" quotePrefix="0" xfId="0">
      <alignment horizontal="left" vertical="top" wrapText="1"/>
    </xf>
    <xf numFmtId="164" fontId="2" fillId="4" borderId="1" pivotButton="0" quotePrefix="0" xfId="0"/>
    <xf numFmtId="165" fontId="2" fillId="4" borderId="1" pivotButton="0" quotePrefix="0" xfId="0"/>
    <xf numFmtId="165" fontId="2" fillId="3" borderId="1" pivotButton="0" quotePrefix="0" xfId="0"/>
    <xf numFmtId="165" fontId="2" fillId="5" borderId="1" pivotButton="0" quotePrefix="0" xfId="0"/>
    <xf numFmtId="165" fontId="6" fillId="4" borderId="1" applyAlignment="1" pivotButton="0" quotePrefix="0" xfId="0">
      <alignment horizontal="center" vertical="center"/>
    </xf>
    <xf numFmtId="166" fontId="6" fillId="4" borderId="1" applyAlignment="1" pivotButton="0" quotePrefix="0" xfId="0">
      <alignment horizontal="center" vertical="center"/>
    </xf>
  </cellXfs>
  <cellStyles count="1">
    <cellStyle name="Normal" xfId="0" builtinId="0" hidden="0"/>
  </cellStyles>
  <dxfs count="2">
    <dxf>
      <font>
        <b val="1"/>
        <color rgb="0016A34A"/>
      </font>
      <fill>
        <patternFill patternType="solid">
          <fgColor rgb="00D1FAE5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Subentri per Mese 2026</a:t>
            </a:r>
          </a:p>
        </rich>
      </tx>
    </title>
    <plotArea>
      <barChart>
        <barDir val="col"/>
        <grouping val="clustered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'Riepilogo'!$A$21:$E$21</f>
            </numRef>
          </cat>
          <val>
            <numRef>
              <f>'Riepilogo'!$A$22</f>
            </numRef>
          </val>
        </ser>
        <ser>
          <idx val="1"/>
          <order val="1"/>
          <spPr>
            <a:ln xmlns:a="http://schemas.openxmlformats.org/drawingml/2006/main">
              <a:prstDash val="solid"/>
            </a:ln>
          </spPr>
          <cat>
            <numRef>
              <f>'Riepilogo'!$A$21:$E$21</f>
            </numRef>
          </cat>
          <val>
            <numRef>
              <f>'Riepilogo'!$B$22</f>
            </numRef>
          </val>
        </ser>
        <ser>
          <idx val="2"/>
          <order val="2"/>
          <spPr>
            <a:ln xmlns:a="http://schemas.openxmlformats.org/drawingml/2006/main">
              <a:prstDash val="solid"/>
            </a:ln>
          </spPr>
          <cat>
            <numRef>
              <f>'Riepilogo'!$A$21:$E$21</f>
            </numRef>
          </cat>
          <val>
            <numRef>
              <f>'Riepilogo'!$C$22</f>
            </numRef>
          </val>
        </ser>
        <ser>
          <idx val="3"/>
          <order val="3"/>
          <spPr>
            <a:ln xmlns:a="http://schemas.openxmlformats.org/drawingml/2006/main">
              <a:prstDash val="solid"/>
            </a:ln>
          </spPr>
          <cat>
            <numRef>
              <f>'Riepilogo'!$A$21:$E$21</f>
            </numRef>
          </cat>
          <val>
            <numRef>
              <f>'Riepilogo'!$D$22</f>
            </numRef>
          </val>
        </ser>
        <ser>
          <idx val="4"/>
          <order val="4"/>
          <spPr>
            <a:ln xmlns:a="http://schemas.openxmlformats.org/drawingml/2006/main">
              <a:prstDash val="solid"/>
            </a:ln>
          </spPr>
          <cat>
            <numRef>
              <f>'Riepilogo'!$A$21:$E$21</f>
            </numRef>
          </cat>
          <val>
            <numRef>
              <f>'Riepilogo'!$E$22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N. Subentri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Distribuzione per Tipo Contratto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4472C4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ED7D31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A9D18E"/>
              </a:solidFill>
              <a:ln xmlns:a="http://schemas.openxmlformats.org/drawingml/2006/main">
                <a:prstDash val="solid"/>
              </a:ln>
            </spPr>
          </dPt>
          <cat>
            <numRef>
              <f>'Riepilogo'!$A$16:$A$18</f>
            </numRef>
          </cat>
          <val>
            <numRef>
              <f>'Riepilogo'!$B$16:$B$18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Pratiche per Stato</a:t>
            </a:r>
          </a:p>
        </rich>
      </tx>
    </title>
    <plotArea>
      <barChart>
        <barDir val="bar"/>
        <grouping val="clustered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'Riepilogo'!$A$45:$A$47</f>
            </numRef>
          </cat>
          <val>
            <numRef>
              <f>'Riepilogo'!$B$45:$B$47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Conteggio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Stato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27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2</col>
      <colOff>0</colOff>
      <row>27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43</row>
      <rowOff>0</rowOff>
    </from>
    <ext cx="504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5" customWidth="1" min="2" max="2"/>
    <col width="14" customWidth="1" min="3" max="3"/>
    <col width="28" customWidth="1" min="4" max="4"/>
    <col width="22" customWidth="1" min="5" max="5"/>
    <col width="22" customWidth="1" min="6" max="6"/>
    <col width="22" customWidth="1" min="7" max="7"/>
    <col width="16" customWidth="1" min="8" max="8"/>
    <col width="18" customWidth="1" min="9" max="9"/>
    <col width="16" customWidth="1" min="10" max="10"/>
    <col width="16" customWidth="1" min="11" max="11"/>
    <col width="18" customWidth="1" min="12" max="12"/>
    <col width="14" customWidth="1" min="13" max="13"/>
    <col width="16" customWidth="1" min="14" max="14"/>
    <col width="18" customWidth="1" min="15" max="15"/>
    <col width="20" customWidth="1" min="16" max="16"/>
    <col width="20" customWidth="1" min="17" max="17"/>
    <col width="16" customWidth="1" min="18" max="18"/>
    <col width="30" customWidth="1" min="19" max="19"/>
    <col width="15" customWidth="1" min="20" max="20"/>
  </cols>
  <sheetData>
    <row r="1" ht="30" customHeight="1">
      <c r="A1" s="1" t="inlineStr">
        <is>
          <t>ID Pratica</t>
        </is>
      </c>
      <c r="B1" s="1" t="inlineStr">
        <is>
          <t>Data Subentro</t>
        </is>
      </c>
      <c r="C1" s="1" t="inlineStr">
        <is>
          <t>Comune</t>
        </is>
      </c>
      <c r="D1" s="1" t="inlineStr">
        <is>
          <t>Indirizzo Immobile</t>
        </is>
      </c>
      <c r="E1" s="1" t="inlineStr">
        <is>
          <t>Proprietario / Locatore</t>
        </is>
      </c>
      <c r="F1" s="1" t="inlineStr">
        <is>
          <t>Conduttore Uscente</t>
        </is>
      </c>
      <c r="G1" s="1" t="inlineStr">
        <is>
          <t>Conduttore Subentrante</t>
        </is>
      </c>
      <c r="H1" s="1" t="inlineStr">
        <is>
          <t>Tipo Contratto</t>
        </is>
      </c>
      <c r="I1" s="1" t="inlineStr">
        <is>
          <t>Data Inizio Contratto</t>
        </is>
      </c>
      <c r="J1" s="1" t="inlineStr">
        <is>
          <t>Data Scadenza</t>
        </is>
      </c>
      <c r="K1" s="1" t="inlineStr">
        <is>
          <t>Canone Mensile €</t>
        </is>
      </c>
      <c r="L1" s="1" t="inlineStr">
        <is>
          <t>Deposito Cauzionale €</t>
        </is>
      </c>
      <c r="M1" s="1" t="inlineStr">
        <is>
          <t>Giorni Subentro</t>
        </is>
      </c>
      <c r="N1" s="1" t="inlineStr">
        <is>
          <t>Canone Prorata €</t>
        </is>
      </c>
      <c r="O1" s="1" t="inlineStr">
        <is>
          <t>Spese Cond. Mensili €</t>
        </is>
      </c>
      <c r="P1" s="1" t="inlineStr">
        <is>
          <t>Restituzione Uscente €</t>
        </is>
      </c>
      <c r="Q1" s="1" t="inlineStr">
        <is>
          <t>Versamento Entrante €</t>
        </is>
      </c>
      <c r="R1" s="1" t="inlineStr">
        <is>
          <t>Stato Pratica</t>
        </is>
      </c>
      <c r="S1" s="1" t="inlineStr">
        <is>
          <t>Note</t>
        </is>
      </c>
      <c r="T1" s="1" t="inlineStr">
        <is>
          <t>RLI Presentato?</t>
        </is>
      </c>
    </row>
    <row r="2">
      <c r="A2" s="2" t="inlineStr">
        <is>
          <t>SUB-001</t>
        </is>
      </c>
      <c r="B2" s="32" t="n">
        <v>46037</v>
      </c>
      <c r="C2" s="2" t="inlineStr">
        <is>
          <t>Milano</t>
        </is>
      </c>
      <c r="D2" s="2" t="inlineStr">
        <is>
          <t>Via Roma 12, Milano</t>
        </is>
      </c>
      <c r="E2" s="2" t="inlineStr">
        <is>
          <t>Immobiliare Verdi SRL</t>
        </is>
      </c>
      <c r="F2" s="2" t="inlineStr">
        <is>
          <t>Marco Rossi</t>
        </is>
      </c>
      <c r="G2" s="2" t="inlineStr">
        <is>
          <t>Giulia Bianchi</t>
        </is>
      </c>
      <c r="H2" s="2" t="inlineStr">
        <is>
          <t>4+4</t>
        </is>
      </c>
      <c r="I2" s="32" t="n">
        <v>44621</v>
      </c>
      <c r="J2" s="32" t="n">
        <v>47542</v>
      </c>
      <c r="K2" s="33" t="n">
        <v>1200</v>
      </c>
      <c r="L2" s="33" t="n">
        <v>3600</v>
      </c>
      <c r="M2" s="5" t="n">
        <v>16</v>
      </c>
      <c r="N2" s="34">
        <f>IFERROR(ROUND(K2*M2/30,2),0)</f>
        <v/>
      </c>
      <c r="O2" s="33" t="n">
        <v>120</v>
      </c>
      <c r="P2" s="34">
        <f>IFERROR(L2+O2,0)</f>
        <v/>
      </c>
      <c r="Q2" s="34">
        <f>IFERROR(L2+N2+O2,0)</f>
        <v/>
      </c>
      <c r="R2" s="7">
        <f>IF(AND(T2="Sì",B2&lt;&gt;""),"Completata",IF(B2&lt;&gt;"","In corso","Da registrare"))</f>
        <v/>
      </c>
      <c r="S2" s="8" t="inlineStr">
        <is>
          <t>Prima registrazione RLI nel 2026</t>
        </is>
      </c>
      <c r="T2" s="5" t="inlineStr">
        <is>
          <t>Sì</t>
        </is>
      </c>
    </row>
    <row r="3">
      <c r="A3" s="9" t="inlineStr">
        <is>
          <t>SUB-002</t>
        </is>
      </c>
      <c r="B3" s="32" t="n">
        <v>46063</v>
      </c>
      <c r="C3" s="9" t="inlineStr">
        <is>
          <t>Roma</t>
        </is>
      </c>
      <c r="D3" s="9" t="inlineStr">
        <is>
          <t>Corso Italia 45, Roma</t>
        </is>
      </c>
      <c r="E3" s="9" t="inlineStr">
        <is>
          <t>Giuseppe Ferretti</t>
        </is>
      </c>
      <c r="F3" s="9" t="inlineStr">
        <is>
          <t>Luca Ferrari</t>
        </is>
      </c>
      <c r="G3" s="9" t="inlineStr">
        <is>
          <t>Anna Esposito</t>
        </is>
      </c>
      <c r="H3" s="9" t="inlineStr">
        <is>
          <t>3+2 canone concordato</t>
        </is>
      </c>
      <c r="I3" s="32" t="n">
        <v>45047</v>
      </c>
      <c r="J3" s="32" t="n">
        <v>46873</v>
      </c>
      <c r="K3" s="33" t="n">
        <v>950</v>
      </c>
      <c r="L3" s="33" t="n">
        <v>2850</v>
      </c>
      <c r="M3" s="5" t="n">
        <v>20</v>
      </c>
      <c r="N3" s="35">
        <f>IFERROR(ROUND(K3*M3/30,2),0)</f>
        <v/>
      </c>
      <c r="O3" s="33" t="n">
        <v>80</v>
      </c>
      <c r="P3" s="35">
        <f>IFERROR(L3+O3,0)</f>
        <v/>
      </c>
      <c r="Q3" s="35">
        <f>IFERROR(L3+N3+O3,0)</f>
        <v/>
      </c>
      <c r="R3" s="11">
        <f>IF(AND(T3="Sì",B3&lt;&gt;""),"Completata",IF(B3&lt;&gt;"","In corso","Da registrare"))</f>
        <v/>
      </c>
      <c r="S3" s="12" t="inlineStr">
        <is>
          <t>Accordo scritto tra le parti</t>
        </is>
      </c>
      <c r="T3" s="5" t="inlineStr">
        <is>
          <t>Sì</t>
        </is>
      </c>
    </row>
    <row r="4">
      <c r="A4" s="2" t="inlineStr">
        <is>
          <t>SUB-003</t>
        </is>
      </c>
      <c r="B4" s="32" t="n">
        <v>46086</v>
      </c>
      <c r="C4" s="2" t="inlineStr">
        <is>
          <t>Torino</t>
        </is>
      </c>
      <c r="D4" s="2" t="inlineStr">
        <is>
          <t>Via Garibaldi 8, Torino</t>
        </is>
      </c>
      <c r="E4" s="2" t="inlineStr">
        <is>
          <t>Maria Conti</t>
        </is>
      </c>
      <c r="F4" s="2" t="inlineStr">
        <is>
          <t>Francesca Romano</t>
        </is>
      </c>
      <c r="G4" s="2" t="inlineStr">
        <is>
          <t>Giuseppe Conti</t>
        </is>
      </c>
      <c r="H4" s="2" t="inlineStr">
        <is>
          <t>transitorio</t>
        </is>
      </c>
      <c r="I4" s="32" t="n">
        <v>45901</v>
      </c>
      <c r="J4" s="32" t="n">
        <v>46265</v>
      </c>
      <c r="K4" s="33" t="n">
        <v>700</v>
      </c>
      <c r="L4" s="33" t="n">
        <v>1400</v>
      </c>
      <c r="M4" s="5" t="n">
        <v>26</v>
      </c>
      <c r="N4" s="34">
        <f>IFERROR(ROUND(K4*M4/30,2),0)</f>
        <v/>
      </c>
      <c r="O4" s="33" t="n">
        <v>60</v>
      </c>
      <c r="P4" s="34">
        <f>IFERROR(L4+O4,0)</f>
        <v/>
      </c>
      <c r="Q4" s="34">
        <f>IFERROR(L4+N4+O4,0)</f>
        <v/>
      </c>
      <c r="R4" s="7">
        <f>IF(AND(T4="Sì",B4&lt;&gt;""),"Completata",IF(B4&lt;&gt;"","In corso","Da registrare"))</f>
        <v/>
      </c>
      <c r="S4" s="8" t="inlineStr">
        <is>
          <t>Contratto transitorio studenti</t>
        </is>
      </c>
      <c r="T4" s="5" t="inlineStr">
        <is>
          <t>No</t>
        </is>
      </c>
    </row>
    <row r="5">
      <c r="A5" s="9" t="inlineStr">
        <is>
          <t>SUB-004</t>
        </is>
      </c>
      <c r="B5" s="32" t="n">
        <v>46101</v>
      </c>
      <c r="C5" s="9" t="inlineStr">
        <is>
          <t>Napoli</t>
        </is>
      </c>
      <c r="D5" s="9" t="inlineStr">
        <is>
          <t>Piazza Garibaldi 3, Napoli</t>
        </is>
      </c>
      <c r="E5" s="9" t="inlineStr">
        <is>
          <t>Costruzioni Napoli SPA</t>
        </is>
      </c>
      <c r="F5" s="9" t="inlineStr">
        <is>
          <t>Sara De Luca</t>
        </is>
      </c>
      <c r="G5" s="9" t="inlineStr">
        <is>
          <t>Andrea Marino</t>
        </is>
      </c>
      <c r="H5" s="9" t="inlineStr">
        <is>
          <t>4+4</t>
        </is>
      </c>
      <c r="I5" s="32" t="n">
        <v>44378</v>
      </c>
      <c r="J5" s="32" t="n">
        <v>47299</v>
      </c>
      <c r="K5" s="33" t="n">
        <v>1100</v>
      </c>
      <c r="L5" s="33" t="n">
        <v>3300</v>
      </c>
      <c r="M5" s="5" t="n">
        <v>11</v>
      </c>
      <c r="N5" s="35">
        <f>IFERROR(ROUND(K5*M5/30,2),0)</f>
        <v/>
      </c>
      <c r="O5" s="33" t="n">
        <v>100</v>
      </c>
      <c r="P5" s="35">
        <f>IFERROR(L5+O5,0)</f>
        <v/>
      </c>
      <c r="Q5" s="35">
        <f>IFERROR(L5+N5+O5,0)</f>
        <v/>
      </c>
      <c r="R5" s="11">
        <f>IF(AND(T5="Sì",B5&lt;&gt;""),"Completata",IF(B5&lt;&gt;"","In corso","Da registrare"))</f>
        <v/>
      </c>
      <c r="S5" s="12" t="inlineStr">
        <is>
          <t>Subentro per trasferimento lavoro</t>
        </is>
      </c>
      <c r="T5" s="5" t="inlineStr">
        <is>
          <t>Sì</t>
        </is>
      </c>
    </row>
    <row r="6">
      <c r="A6" s="2" t="inlineStr">
        <is>
          <t>SUB-005</t>
        </is>
      </c>
      <c r="B6" s="32" t="n">
        <v>46113</v>
      </c>
      <c r="C6" s="2" t="inlineStr">
        <is>
          <t>Bologna</t>
        </is>
      </c>
      <c r="D6" s="2" t="inlineStr">
        <is>
          <t>Via Dante 22, Bologna</t>
        </is>
      </c>
      <c r="E6" s="2" t="inlineStr">
        <is>
          <t>Investimenti BO SRL</t>
        </is>
      </c>
      <c r="F6" s="2" t="inlineStr">
        <is>
          <t>Elena Greco</t>
        </is>
      </c>
      <c r="G6" s="2" t="inlineStr">
        <is>
          <t>Davide Moretti</t>
        </is>
      </c>
      <c r="H6" s="2" t="inlineStr">
        <is>
          <t>3+2 canone concordato</t>
        </is>
      </c>
      <c r="I6" s="32" t="n">
        <v>45292</v>
      </c>
      <c r="J6" s="32" t="n">
        <v>46752</v>
      </c>
      <c r="K6" s="33" t="n">
        <v>850</v>
      </c>
      <c r="L6" s="33" t="n">
        <v>1700</v>
      </c>
      <c r="M6" s="5" t="n">
        <v>30</v>
      </c>
      <c r="N6" s="34">
        <f>IFERROR(ROUND(K6*M6/30,2),0)</f>
        <v/>
      </c>
      <c r="O6" s="33" t="n">
        <v>75</v>
      </c>
      <c r="P6" s="34">
        <f>IFERROR(L6+O6,0)</f>
        <v/>
      </c>
      <c r="Q6" s="34">
        <f>IFERROR(L6+N6+O6,0)</f>
        <v/>
      </c>
      <c r="R6" s="7">
        <f>IF(AND(T6="Sì",B6&lt;&gt;""),"Completata",IF(B6&lt;&gt;"","In corso","Da registrare"))</f>
        <v/>
      </c>
      <c r="S6" s="8" t="inlineStr">
        <is>
          <t>Deposito già versato al proprietario</t>
        </is>
      </c>
      <c r="T6" s="5" t="inlineStr">
        <is>
          <t>Sì</t>
        </is>
      </c>
    </row>
    <row r="7">
      <c r="A7" s="9" t="inlineStr">
        <is>
          <t>SUB-006</t>
        </is>
      </c>
      <c r="B7" s="32" t="n">
        <v>46130</v>
      </c>
      <c r="C7" s="9" t="inlineStr">
        <is>
          <t>Firenze</t>
        </is>
      </c>
      <c r="D7" s="9" t="inlineStr">
        <is>
          <t>Via Manzoni 14, Firenze</t>
        </is>
      </c>
      <c r="E7" s="9" t="inlineStr">
        <is>
          <t>Patrizia Galli</t>
        </is>
      </c>
      <c r="F7" s="9" t="inlineStr">
        <is>
          <t>Andrea Marino</t>
        </is>
      </c>
      <c r="G7" s="9" t="inlineStr">
        <is>
          <t>Elena Greco</t>
        </is>
      </c>
      <c r="H7" s="9" t="inlineStr">
        <is>
          <t>4+4</t>
        </is>
      </c>
      <c r="I7" s="32" t="n">
        <v>44136</v>
      </c>
      <c r="J7" s="32" t="n">
        <v>47057</v>
      </c>
      <c r="K7" s="33" t="n">
        <v>1350</v>
      </c>
      <c r="L7" s="33" t="n">
        <v>4050</v>
      </c>
      <c r="M7" s="5" t="n">
        <v>12</v>
      </c>
      <c r="N7" s="35">
        <f>IFERROR(ROUND(K7*M7/30,2),0)</f>
        <v/>
      </c>
      <c r="O7" s="33" t="n">
        <v>150</v>
      </c>
      <c r="P7" s="35">
        <f>IFERROR(L7+O7,0)</f>
        <v/>
      </c>
      <c r="Q7" s="35">
        <f>IFERROR(L7+N7+O7,0)</f>
        <v/>
      </c>
      <c r="R7" s="11">
        <f>IF(AND(T7="Sì",B7&lt;&gt;""),"Completata",IF(B7&lt;&gt;"","In corso","Da registrare"))</f>
        <v/>
      </c>
      <c r="S7" s="12" t="inlineStr">
        <is>
          <t>Subentro familiare, documentazione completa</t>
        </is>
      </c>
      <c r="T7" s="5" t="inlineStr">
        <is>
          <t>No</t>
        </is>
      </c>
    </row>
    <row r="8">
      <c r="A8" s="2" t="inlineStr">
        <is>
          <t>SUB-007</t>
        </is>
      </c>
      <c r="B8" s="32" t="n">
        <v>46152</v>
      </c>
      <c r="C8" s="2" t="inlineStr">
        <is>
          <t>Verona</t>
        </is>
      </c>
      <c r="D8" s="2" t="inlineStr">
        <is>
          <t>Viale Europa 18, Verona</t>
        </is>
      </c>
      <c r="E8" s="2" t="inlineStr">
        <is>
          <t>Roberto Neri</t>
        </is>
      </c>
      <c r="F8" s="2" t="inlineStr">
        <is>
          <t>Davide Moretti</t>
        </is>
      </c>
      <c r="G8" s="2" t="inlineStr">
        <is>
          <t>Francesca Romano</t>
        </is>
      </c>
      <c r="H8" s="2" t="inlineStr">
        <is>
          <t>transitorio</t>
        </is>
      </c>
      <c r="I8" s="32" t="n">
        <v>46054</v>
      </c>
      <c r="J8" s="32" t="n">
        <v>46234</v>
      </c>
      <c r="K8" s="33" t="n">
        <v>650</v>
      </c>
      <c r="L8" s="33" t="n">
        <v>1300</v>
      </c>
      <c r="M8" s="5" t="n">
        <v>21</v>
      </c>
      <c r="N8" s="34">
        <f>IFERROR(ROUND(K8*M8/30,2),0)</f>
        <v/>
      </c>
      <c r="O8" s="33" t="n">
        <v>55</v>
      </c>
      <c r="P8" s="34">
        <f>IFERROR(L8+O8,0)</f>
        <v/>
      </c>
      <c r="Q8" s="34">
        <f>IFERROR(L8+N8+O8,0)</f>
        <v/>
      </c>
      <c r="R8" s="7">
        <f>IF(AND(T8="Sì",B8&lt;&gt;""),"Completata",IF(B8&lt;&gt;"","In corso","Da registrare"))</f>
        <v/>
      </c>
      <c r="S8" s="8" t="inlineStr">
        <is>
          <t>Locazione breve, verifica scadenza</t>
        </is>
      </c>
      <c r="T8" s="5" t="inlineStr">
        <is>
          <t>Sì</t>
        </is>
      </c>
    </row>
    <row r="9">
      <c r="A9" s="9" t="inlineStr">
        <is>
          <t>SUB-008</t>
        </is>
      </c>
      <c r="B9" s="32" t="n">
        <v>46164</v>
      </c>
      <c r="C9" s="9" t="inlineStr">
        <is>
          <t>Genova</t>
        </is>
      </c>
      <c r="D9" s="9" t="inlineStr">
        <is>
          <t>Via Cavour 9, Genova</t>
        </is>
      </c>
      <c r="E9" s="9" t="inlineStr">
        <is>
          <t>Immobiliare GE Srl</t>
        </is>
      </c>
      <c r="F9" s="9" t="inlineStr">
        <is>
          <t>Giulia Bianchi</t>
        </is>
      </c>
      <c r="G9" s="9" t="inlineStr">
        <is>
          <t>Marco Rossi</t>
        </is>
      </c>
      <c r="H9" s="9" t="inlineStr">
        <is>
          <t>3+2 canone concordato</t>
        </is>
      </c>
      <c r="I9" s="32" t="n">
        <v>45139</v>
      </c>
      <c r="J9" s="32" t="n">
        <v>46965</v>
      </c>
      <c r="K9" s="33" t="n">
        <v>880</v>
      </c>
      <c r="L9" s="33" t="n">
        <v>2640</v>
      </c>
      <c r="M9" s="5" t="n">
        <v>9</v>
      </c>
      <c r="N9" s="35">
        <f>IFERROR(ROUND(K9*M9/30,2),0)</f>
        <v/>
      </c>
      <c r="O9" s="33" t="n">
        <v>90</v>
      </c>
      <c r="P9" s="35">
        <f>IFERROR(L9+O9,0)</f>
        <v/>
      </c>
      <c r="Q9" s="35">
        <f>IFERROR(L9+N9+O9,0)</f>
        <v/>
      </c>
      <c r="R9" s="11">
        <f>IF(AND(T9="Sì",B9&lt;&gt;""),"Completata",IF(B9&lt;&gt;"","In corso","Da registrare"))</f>
        <v/>
      </c>
      <c r="S9" s="12" t="inlineStr">
        <is>
          <t>Spese da liquidare entro 30 giorni</t>
        </is>
      </c>
      <c r="T9" s="5" t="inlineStr">
        <is>
          <t>No</t>
        </is>
      </c>
    </row>
    <row r="10">
      <c r="A10" s="2" t="inlineStr">
        <is>
          <t>SUB-009</t>
        </is>
      </c>
      <c r="B10" s="32" t="n">
        <v>46176</v>
      </c>
      <c r="C10" s="2" t="inlineStr">
        <is>
          <t>Bari</t>
        </is>
      </c>
      <c r="D10" s="2" t="inlineStr">
        <is>
          <t>Corso Vittorio Emanuele 27, Bari</t>
        </is>
      </c>
      <c r="E10" s="2" t="inlineStr">
        <is>
          <t>Nunzia Esposito</t>
        </is>
      </c>
      <c r="F10" s="2" t="inlineStr">
        <is>
          <t>Giuseppe Conti</t>
        </is>
      </c>
      <c r="G10" s="2" t="inlineStr">
        <is>
          <t>Sara De Luca</t>
        </is>
      </c>
      <c r="H10" s="2" t="inlineStr">
        <is>
          <t>4+4</t>
        </is>
      </c>
      <c r="I10" s="32" t="n">
        <v>44713</v>
      </c>
      <c r="J10" s="32" t="n">
        <v>47634</v>
      </c>
      <c r="K10" s="33" t="n">
        <v>1450</v>
      </c>
      <c r="L10" s="33" t="n">
        <v>4000</v>
      </c>
      <c r="M10" s="5" t="n">
        <v>27</v>
      </c>
      <c r="N10" s="34">
        <f>IFERROR(ROUND(K10*M10/30,2),0)</f>
        <v/>
      </c>
      <c r="O10" s="33" t="n">
        <v>130</v>
      </c>
      <c r="P10" s="34">
        <f>IFERROR(L10+O10,0)</f>
        <v/>
      </c>
      <c r="Q10" s="34">
        <f>IFERROR(L10+N10+O10,0)</f>
        <v/>
      </c>
      <c r="R10" s="7">
        <f>IF(AND(T10="Sì",B10&lt;&gt;""),"Completata",IF(B10&lt;&gt;"","In corso","Da registrare"))</f>
        <v/>
      </c>
      <c r="S10" s="8" t="inlineStr">
        <is>
          <t>Ristrutturazione parziale concordata</t>
        </is>
      </c>
      <c r="T10" s="5" t="inlineStr">
        <is>
          <t>Sì</t>
        </is>
      </c>
    </row>
    <row r="11">
      <c r="A11" s="9" t="inlineStr">
        <is>
          <t>SUB-010</t>
        </is>
      </c>
      <c r="B11" s="32" t="n">
        <v>46188</v>
      </c>
      <c r="C11" s="9" t="inlineStr">
        <is>
          <t>Cagliari</t>
        </is>
      </c>
      <c r="D11" s="9" t="inlineStr">
        <is>
          <t>Via Mazzini 6, Cagliari</t>
        </is>
      </c>
      <c r="E11" s="9" t="inlineStr">
        <is>
          <t>Fondo Immobili Sud</t>
        </is>
      </c>
      <c r="F11" s="9" t="inlineStr">
        <is>
          <t>Anna Esposito</t>
        </is>
      </c>
      <c r="G11" s="9" t="inlineStr">
        <is>
          <t>Luca Ferrari</t>
        </is>
      </c>
      <c r="H11" s="9" t="inlineStr">
        <is>
          <t>3+2 canone concordato</t>
        </is>
      </c>
      <c r="I11" s="32" t="n">
        <v>45352</v>
      </c>
      <c r="J11" s="32" t="n">
        <v>47177</v>
      </c>
      <c r="K11" s="33" t="n">
        <v>780</v>
      </c>
      <c r="L11" s="33" t="n">
        <v>2340</v>
      </c>
      <c r="M11" s="5" t="n">
        <v>15</v>
      </c>
      <c r="N11" s="35">
        <f>IFERROR(ROUND(K11*M11/30,2),0)</f>
        <v/>
      </c>
      <c r="O11" s="33" t="n">
        <v>70</v>
      </c>
      <c r="P11" s="35">
        <f>IFERROR(L11+O11,0)</f>
        <v/>
      </c>
      <c r="Q11" s="35">
        <f>IFERROR(L11+N11+O11,0)</f>
        <v/>
      </c>
      <c r="R11" s="11">
        <f>IF(AND(T11="Sì",B11&lt;&gt;""),"Completata",IF(B11&lt;&gt;"","In corso","Da registrare"))</f>
        <v/>
      </c>
      <c r="S11" s="12" t="inlineStr">
        <is>
          <t>RLI da presentare entro 30 giorni</t>
        </is>
      </c>
      <c r="T11" s="5" t="inlineStr">
        <is>
          <t>No</t>
        </is>
      </c>
    </row>
  </sheetData>
  <autoFilter ref="A1:T1"/>
  <conditionalFormatting sqref="R2:R11">
    <cfRule type="expression" priority="1" dxfId="0" stopIfTrue="1">
      <formula>R2="Completata"</formula>
    </cfRule>
    <cfRule type="expression" priority="2" dxfId="1" stopIfTrue="1">
      <formula>R2="Da registrare"</formula>
    </cfRule>
  </conditionalFormatting>
  <conditionalFormatting sqref="Q2:Q11">
    <cfRule type="expression" priority="3" dxfId="0" stopIfTrue="0">
      <formula>Q2&gt;0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7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20" customWidth="1" min="2" max="2"/>
    <col width="20" customWidth="1" min="3" max="3"/>
    <col width="22" customWidth="1" min="4" max="4"/>
    <col width="18" customWidth="1" min="5" max="5"/>
  </cols>
  <sheetData>
    <row r="1" ht="32" customHeight="1">
      <c r="A1" s="13" t="inlineStr">
        <is>
          <t>RIEPILOGO SUBENTRI CONTRATTO DI LOCAZIONE</t>
        </is>
      </c>
    </row>
    <row r="2">
      <c r="A2" s="14" t="inlineStr">
        <is>
          <t>INDICATORI CHIAVE</t>
        </is>
      </c>
    </row>
    <row r="3">
      <c r="A3" s="15" t="inlineStr">
        <is>
          <t>Totale pratiche subentro</t>
        </is>
      </c>
      <c r="B3" s="16">
        <f>COUNTA(Subentri!A2:A11)</f>
        <v/>
      </c>
    </row>
    <row r="4">
      <c r="A4" s="17" t="inlineStr">
        <is>
          <t>Pratiche completate</t>
        </is>
      </c>
      <c r="B4" s="16">
        <f>COUNTIF(Subentri!R2:R11,"Completata")</f>
        <v/>
      </c>
    </row>
    <row r="5">
      <c r="A5" s="15" t="inlineStr">
        <is>
          <t>Pratiche in corso</t>
        </is>
      </c>
      <c r="B5" s="16">
        <f>COUNTIF(Subentri!R2:R11,"In corso")</f>
        <v/>
      </c>
    </row>
    <row r="6">
      <c r="A6" s="17" t="inlineStr">
        <is>
          <t>Pratiche da registrare</t>
        </is>
      </c>
      <c r="B6" s="16">
        <f>COUNTIF(Subentri!R2:R11,"Da registrare")</f>
        <v/>
      </c>
    </row>
    <row r="7">
      <c r="A7" s="15" t="inlineStr">
        <is>
          <t>RLI presentato</t>
        </is>
      </c>
      <c r="B7" s="16">
        <f>COUNTIF(Subentri!T2:T11,"Sì")</f>
        <v/>
      </c>
    </row>
    <row r="8">
      <c r="A8" s="17" t="inlineStr">
        <is>
          <t>Canone medio mensile €</t>
        </is>
      </c>
      <c r="B8" s="36">
        <f>IFERROR(AVERAGE(Subentri!K2:K11),0)</f>
        <v/>
      </c>
    </row>
    <row r="9">
      <c r="A9" s="15" t="inlineStr">
        <is>
          <t>Totale depositi cauzionali €</t>
        </is>
      </c>
      <c r="B9" s="36">
        <f>SUM(Subentri!L2:L11)</f>
        <v/>
      </c>
    </row>
    <row r="10">
      <c r="A10" s="17" t="inlineStr">
        <is>
          <t>Totale canoni prorata €</t>
        </is>
      </c>
      <c r="B10" s="36">
        <f>SUM(Subentri!N2:N11)</f>
        <v/>
      </c>
    </row>
    <row r="11">
      <c r="A11" s="15" t="inlineStr">
        <is>
          <t>Totale versamenti entranti €</t>
        </is>
      </c>
      <c r="B11" s="36">
        <f>SUM(Subentri!Q2:Q11)</f>
        <v/>
      </c>
    </row>
    <row r="12">
      <c r="A12" s="17" t="inlineStr">
        <is>
          <t>% Pratiche completate</t>
        </is>
      </c>
      <c r="B12" s="37">
        <f>IFERROR(COUNTIF(Subentri!R2:R11,"Completata")/COUNTA(Subentri!A2:A11),0)</f>
        <v/>
      </c>
    </row>
    <row r="13"/>
    <row r="14">
      <c r="A14" s="14" t="inlineStr">
        <is>
          <t>DISTRIBUZIONE PER TIPO CONTRATTO</t>
        </is>
      </c>
    </row>
    <row r="15">
      <c r="A15" s="20" t="inlineStr">
        <is>
          <t>Tipo Contratto</t>
        </is>
      </c>
      <c r="B15" s="1" t="inlineStr">
        <is>
          <t>Conteggio</t>
        </is>
      </c>
    </row>
    <row r="16">
      <c r="A16" s="2" t="inlineStr">
        <is>
          <t>4+4</t>
        </is>
      </c>
      <c r="B16" s="21">
        <f>COUNTIF(Subentri!H2:H11,"4+4")</f>
        <v/>
      </c>
    </row>
    <row r="17">
      <c r="A17" s="9" t="inlineStr">
        <is>
          <t>3+2 canone concordato</t>
        </is>
      </c>
      <c r="B17" s="22">
        <f>COUNTIF(Subentri!H2:H11,"3+2 canone concordato")</f>
        <v/>
      </c>
    </row>
    <row r="18">
      <c r="A18" s="2" t="inlineStr">
        <is>
          <t>Transitorio</t>
        </is>
      </c>
      <c r="B18" s="21">
        <f>COUNTIF(Subentri!H2:H11,"transitorio")</f>
        <v/>
      </c>
    </row>
    <row r="19"/>
    <row r="20">
      <c r="A20" s="14" t="inlineStr">
        <is>
          <t>SUBENTRI PER MESE (2026)</t>
        </is>
      </c>
    </row>
    <row r="21">
      <c r="A21" s="23" t="inlineStr">
        <is>
          <t>Gennaio</t>
        </is>
      </c>
      <c r="B21" s="23" t="inlineStr">
        <is>
          <t>Febbraio</t>
        </is>
      </c>
      <c r="C21" s="23" t="inlineStr">
        <is>
          <t>Marzo</t>
        </is>
      </c>
      <c r="D21" s="23" t="inlineStr">
        <is>
          <t>Aprile</t>
        </is>
      </c>
      <c r="E21" s="23" t="inlineStr">
        <is>
          <t>Maggio</t>
        </is>
      </c>
    </row>
    <row r="22">
      <c r="A22" s="24">
        <f>COUNTIFS(Subentri!B2:B11,"&gt;="&amp;DATE(2026,1,1),Subentri!B2:B11,"&lt;"&amp;DATE(2026,2,1))</f>
        <v/>
      </c>
      <c r="B22" s="24">
        <f>COUNTIFS(Subentri!B2:B11,"&gt;="&amp;DATE(2026,2,1),Subentri!B2:B11,"&lt;"&amp;DATE(2026,3,1))</f>
        <v/>
      </c>
      <c r="C22" s="24">
        <f>COUNTIFS(Subentri!B2:B11,"&gt;="&amp;DATE(2026,3,1),Subentri!B2:B11,"&lt;"&amp;DATE(2026,4,1))</f>
        <v/>
      </c>
      <c r="D22" s="24">
        <f>COUNTIFS(Subentri!B2:B11,"&gt;="&amp;DATE(2026,4,1),Subentri!B2:B11,"&lt;"&amp;DATE(2026,5,1))</f>
        <v/>
      </c>
      <c r="E22" s="24">
        <f>COUNTIFS(Subentri!B2:B11,"&gt;="&amp;DATE(2026,5,1),Subentri!B2:B11,"&lt;"&amp;DATE(2026,6,1))</f>
        <v/>
      </c>
    </row>
    <row r="23">
      <c r="A23" s="23" t="inlineStr">
        <is>
          <t>Giugno</t>
        </is>
      </c>
      <c r="B23" s="23" t="inlineStr">
        <is>
          <t>Luglio</t>
        </is>
      </c>
      <c r="C23" s="23" t="inlineStr">
        <is>
          <t>Agosto</t>
        </is>
      </c>
      <c r="D23" s="23" t="inlineStr">
        <is>
          <t>Settembre</t>
        </is>
      </c>
      <c r="E23" s="23" t="inlineStr">
        <is>
          <t>Ottobre</t>
        </is>
      </c>
    </row>
    <row r="24">
      <c r="A24" s="24">
        <f>COUNTIFS(Subentri!B2:B11,"&gt;="&amp;DATE(2026,6,1),Subentri!B2:B11,"&lt;"&amp;DATE(2026,7,1))</f>
        <v/>
      </c>
      <c r="B24" s="24">
        <f>COUNTIFS(Subentri!B2:B11,"&gt;="&amp;DATE(2026,7,1),Subentri!B2:B11,"&lt;"&amp;DATE(2026,8,1))</f>
        <v/>
      </c>
      <c r="C24" s="24">
        <f>COUNTIFS(Subentri!B2:B11,"&gt;="&amp;DATE(2026,8,1),Subentri!B2:B11,"&lt;"&amp;DATE(2026,9,1))</f>
        <v/>
      </c>
      <c r="D24" s="24">
        <f>COUNTIFS(Subentri!B2:B11,"&gt;="&amp;DATE(2026,9,1),Subentri!B2:B11,"&lt;"&amp;DATE(2026,10,1))</f>
        <v/>
      </c>
      <c r="E24" s="24">
        <f>COUNTIFS(Subentri!B2:B11,"&gt;="&amp;DATE(2026,10,1),Subentri!B2:B11,"&lt;"&amp;DATE(2026,11,1))</f>
        <v/>
      </c>
    </row>
    <row r="25">
      <c r="A25" s="23" t="inlineStr">
        <is>
          <t>Novembre</t>
        </is>
      </c>
      <c r="B25" s="23" t="inlineStr">
        <is>
          <t>Dicembre</t>
        </is>
      </c>
    </row>
    <row r="26">
      <c r="A26" s="24">
        <f>COUNTIFS(Subentri!B2:B11,"&gt;="&amp;DATE(2026,11,1),Subentri!B2:B11,"&lt;"&amp;DATE(2026,12,1))</f>
        <v/>
      </c>
      <c r="B26" s="24">
        <f>COUNTIFS(Subentri!B2:B11,"&gt;="&amp;DATE(2026,12,1),Subentri!B2:B11,"&lt;"&amp;DATE(2027,1,1))</f>
        <v/>
      </c>
    </row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>
      <c r="A45" t="inlineStr">
        <is>
          <t>Completata</t>
        </is>
      </c>
      <c r="B45">
        <f>COUNTIF(Subentri!R2:R11,"Completata")</f>
        <v/>
      </c>
    </row>
    <row r="46">
      <c r="A46" t="inlineStr">
        <is>
          <t>In corso</t>
        </is>
      </c>
      <c r="B46">
        <f>COUNTIF(Subentri!R2:R11,"In corso")</f>
        <v/>
      </c>
    </row>
    <row r="47">
      <c r="A47" t="inlineStr">
        <is>
          <t>Da registrare</t>
        </is>
      </c>
      <c r="B47">
        <f>COUNTIF(Subentri!R2:R11,"Da registrare")</f>
        <v/>
      </c>
    </row>
  </sheetData>
  <mergeCells count="4">
    <mergeCell ref="A1:E1"/>
    <mergeCell ref="A2:E2"/>
    <mergeCell ref="A14:E14"/>
    <mergeCell ref="A20:E20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70" customWidth="1" min="2" max="2"/>
  </cols>
  <sheetData>
    <row r="1" ht="32" customHeight="1">
      <c r="A1" s="13" t="inlineStr">
        <is>
          <t>GUIDA OPERATIVA — SUBENTRO CONTRATTO DI AFFITTO</t>
        </is>
      </c>
    </row>
    <row r="2" ht="30" customHeight="1">
      <c r="A2" s="25" t="inlineStr">
        <is>
          <t>SEZIONE</t>
        </is>
      </c>
      <c r="B2" s="25" t="inlineStr">
        <is>
          <t>DESCRIZIONE / ISTRUZIONI</t>
        </is>
      </c>
    </row>
    <row r="3" ht="120" customHeight="1">
      <c r="A3" s="26" t="inlineStr">
        <is>
          <t>Cos'è il subentro</t>
        </is>
      </c>
      <c r="B3" s="27" t="inlineStr">
        <is>
          <t>Il subentro nel contratto di affitto avviene quando un nuovo conduttore (inquilino) subentra al conduttore uscente nello stesso contratto di locazione, mantenendo invariate le condizioni originarie (canone, durata, deposito). È diverso dalla cessione del contratto, che richiede il consenso scritto del locatore.</t>
        </is>
      </c>
    </row>
    <row r="4" ht="120" customHeight="1">
      <c r="A4" s="28" t="inlineStr">
        <is>
          <t>Foglio 'Subentri'</t>
        </is>
      </c>
      <c r="B4" s="29" t="inlineStr">
        <is>
          <t>Inserire una riga per ogni pratica di subentro. I campi con sfondo giallo (FFFBEB) sono celle di input modificabili: Data Subentro, Canone Mensile, Deposito Cauzionale, Giorni Subentro, Spese Condominiali, RLI Presentato. Le colonne calcolate (Canone Prorata, Restituzione Uscente, Versamento Entrante, Stato Pratica) si aggiornano automaticamente.</t>
        </is>
      </c>
    </row>
    <row r="5" ht="51" customHeight="1">
      <c r="A5" s="26" t="inlineStr">
        <is>
          <t>ID Pratica</t>
        </is>
      </c>
      <c r="B5" s="27" t="inlineStr">
        <is>
          <t>Codice univoco della pratica, es. SUB-001. Assegnarlo progressivamente per facilitare il tracciamento.</t>
        </is>
      </c>
    </row>
    <row r="6" ht="80" customHeight="1">
      <c r="A6" s="28" t="inlineStr">
        <is>
          <t>Tipo Contratto</t>
        </is>
      </c>
      <c r="B6" s="29" t="inlineStr">
        <is>
          <t>Indicare il tipo: '4+4' (uso abitativo libero), '3+2 canone concordato' (ex L. 431/98 art. 2 comma 3), 'transitorio' (durata 1-18 mesi per esigenze temporanee).</t>
        </is>
      </c>
    </row>
    <row r="7" ht="84" customHeight="1">
      <c r="A7" s="26" t="inlineStr">
        <is>
          <t>Canone Prorata €</t>
        </is>
      </c>
      <c r="B7" s="27" t="inlineStr">
        <is>
          <t>Calcolato automaticamente come: Canone Mensile × Giorni Subentro ÷ 30. Rappresenta la quota canone dovuta dal nuovo conduttore per i giorni residui del mese di ingresso.</t>
        </is>
      </c>
    </row>
    <row r="8" ht="120" customHeight="1">
      <c r="A8" s="28" t="inlineStr">
        <is>
          <t>Deposito Cauzionale</t>
        </is>
      </c>
      <c r="B8" s="29" t="inlineStr">
        <is>
          <t>Ai sensi dell'art. 11 L. 431/98, il deposito non può superare 3 mensilità di canone. Il conduttore uscente riceve la restituzione del proprio deposito; il nuovo conduttore versa il proprio. Verificare che non siano presenti trattenute per danni.</t>
        </is>
      </c>
    </row>
    <row r="9" ht="81" customHeight="1">
      <c r="A9" s="26" t="inlineStr">
        <is>
          <t>Restituzione Uscente €</t>
        </is>
      </c>
      <c r="B9" s="27" t="inlineStr">
        <is>
          <t>Importo da restituire al conduttore uscente: Deposito + Spese Condominiali eventuali a credito. Modificare manualmente in caso di trattenute per danni o morosità.</t>
        </is>
      </c>
    </row>
    <row r="10" ht="81" customHeight="1">
      <c r="A10" s="28" t="inlineStr">
        <is>
          <t>Versamento Entrante €</t>
        </is>
      </c>
      <c r="B10" s="29" t="inlineStr">
        <is>
          <t>Importo dovuto dal nuovo conduttore all'ingresso: Deposito + Canone Prorata + Spese Condominiali del mese. Verificare con il proprietario eventuali maggiorazioni.</t>
        </is>
      </c>
    </row>
    <row r="11" ht="106" customHeight="1">
      <c r="A11" s="26" t="inlineStr">
        <is>
          <t>Stato Pratica</t>
        </is>
      </c>
      <c r="B11" s="27" t="inlineStr">
        <is>
          <t>Calcolato automaticamente tramite formula IF: 'Completata' se RLI = Sì e data compilata; 'In corso' se data compilata ma RLI mancante; 'Da registrare' se dati incompleti. Verde = completata, Rosso = da registrare.</t>
        </is>
      </c>
    </row>
    <row r="12" ht="120" customHeight="1">
      <c r="A12" s="28" t="inlineStr">
        <is>
          <t>RLI — Modello</t>
        </is>
      </c>
      <c r="B12" s="29" t="inlineStr">
        <is>
          <t>Il Modello RLI (Registrazione Locazioni Immobiliari) deve essere presentato all'Agenzia delle Entrate entro 30 giorni dal subentro/cessione. Può essere inviato telematicamente tramite il software RLI Web o tramite intermediario abilitato (CAF, professionista).</t>
        </is>
      </c>
    </row>
    <row r="13" ht="120" customHeight="1">
      <c r="A13" s="30" t="inlineStr">
        <is>
          <t>Adempimenti</t>
        </is>
      </c>
      <c r="B13" s="31" t="inlineStr">
        <is>
          <t>1) Verificare il contratto originario e il consenso del locatore. 2) Redigere accordo scritto di subentro tra le parti. 3) Aggiornare i dati anagrafici presso l'amministratore di condominio. 4) Presentare il Modello RLI all'Agenzia delle Entrate. 5) Aggiornare la domiciliazione del canone e delle utenze. 6) Effettuare verifica dello stato dell'immobile con verbale di consegna.</t>
        </is>
      </c>
    </row>
    <row r="14" ht="120" customHeight="1">
      <c r="A14" s="28" t="inlineStr">
        <is>
          <t>Spese Condominiali</t>
        </is>
      </c>
      <c r="B14" s="29" t="inlineStr">
        <is>
          <t>Le spese condominiali ordinarie (art. 9 L. 392/78) sono a carico del conduttore. Al momento del subentro, verificare eventuali spese in sospeso del conduttore uscente e accordarsi sulla ripartizione. Le spese straordinarie restano a carico del proprietario.</t>
        </is>
      </c>
    </row>
    <row r="15" ht="106" customHeight="1">
      <c r="A15" s="26" t="inlineStr">
        <is>
          <t>Cedolare Secca</t>
        </is>
      </c>
      <c r="B15" s="27" t="inlineStr">
        <is>
          <t>Se il contratto è soggetto a cedolare secca (19% per libero mercato, 10% per canone concordato), il subentro non interrompe il regime fiscale scelto. Verificare con il proprietario che l'opzione sia ancora valida.</t>
        </is>
      </c>
    </row>
    <row r="16" ht="111" customHeight="1">
      <c r="A16" s="28" t="inlineStr">
        <is>
          <t>IMU / TARI</t>
        </is>
      </c>
      <c r="B16" s="29" t="inlineStr">
        <is>
          <t>L'IMU è a carico del proprietario (salvo accordi). La TARI è solitamente a carico del conduttore e va aggiornata presso il Comune in caso di variazione. Comunicare al Comune il cambio di occupante entro i termini previsti.</t>
        </is>
      </c>
    </row>
    <row r="17" ht="120" customHeight="1">
      <c r="A17" s="30" t="inlineStr">
        <is>
          <t>LEGENDA COLORI</t>
        </is>
      </c>
      <c r="B17" s="31" t="inlineStr">
        <is>
          <t>🟡 Sfondo giallo (#FFFBEB): celle di input — inserire i dati manualmente.
🟦 Intestazioni (#1E293B): nome colonna, non modificare.
🔴 Sotto-intestazioni (#C8102E): sezione o categoria.
🟢 Verde: pratica completata o importo positivo.
🔴 Rosso: pratica da registrare o importo in alert.
⬜ Righe alternate: grigio chiaro / bianco per leggibilità.</t>
        </is>
      </c>
    </row>
    <row r="18" ht="95" customHeight="1">
      <c r="A18" s="28" t="inlineStr">
        <is>
          <t>Foglio 'Riepilogo'</t>
        </is>
      </c>
      <c r="B18" s="29" t="inlineStr">
        <is>
          <t>Dashboard automatica con indicatori KPI, distribuzione per tipo contratto e grafici. Si aggiorna in tempo reale al variare dei dati nel foglio 'Subentri'. Non modificare le formule presenti.</t>
        </is>
      </c>
    </row>
    <row r="19" ht="115" customHeight="1">
      <c r="A19" s="30" t="inlineStr">
        <is>
          <t>Contatti utili</t>
        </is>
      </c>
      <c r="B19" s="31" t="inlineStr">
        <is>
          <t>Agenzia delle Entrate: www.agenziaentrate.gov.it | Servizio RLI Web: disponibile nell'area riservata Fisconline/Entratel | SUNIA (Sindacato Unitario Nazionale Inquilini): www.sunia.it | CONFABITARE / Confedilizia per i proprietari.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2026-06-22T03:47:09Z</dcterms:created>
  <dcterms:modified xmlns:dcterms="http://purl.org/dc/terms/" xmlns:xsi="http://www.w3.org/2001/XMLSchema-instance" xsi:type="dcterms:W3CDTF">2026-06-22T03:47:09Z</dcterms:modified>
</cp:coreProperties>
</file>