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iepilogo" sheetId="1" state="visible" r:id="rId1"/>
    <sheet xmlns:r="http://schemas.openxmlformats.org/officeDocument/2006/relationships" name="Dettaglio spese" sheetId="2" state="visible" r:id="rId2"/>
    <sheet xmlns:r="http://schemas.openxmlformats.org/officeDocument/2006/relationships" name="Parametri e istruzioni" sheetId="3" state="visible" r:id="rId3"/>
  </sheets>
  <definedNames>
    <definedName name="_xlnm._FilterDatabase" localSheetId="1" hidden="1">'Dettaglio spese'!$A$2:$K$102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.##0,00 &quot;€&quot;"/>
    <numFmt numFmtId="165" formatCode="0,00%"/>
    <numFmt numFmtId="166" formatCode="DD/MM/YYYY"/>
  </numFmts>
  <fonts count="6">
    <font>
      <name val="Calibri"/>
      <family val="2"/>
      <color theme="1"/>
      <sz val="11"/>
      <scheme val="minor"/>
    </font>
    <font>
      <name val="Aptos Display"/>
      <b val="1"/>
      <color rgb="00FFFFFF"/>
      <sz val="16"/>
    </font>
    <font>
      <name val="Aptos"/>
      <b val="1"/>
      <color rgb="001E293B"/>
      <sz val="10"/>
    </font>
    <font>
      <name val="Aptos"/>
      <color rgb="001E293B"/>
      <sz val="10"/>
    </font>
    <font>
      <name val="Aptos"/>
      <b val="1"/>
      <color rgb="00FFFFFF"/>
      <sz val="11"/>
    </font>
    <font>
      <name val="Aptos"/>
      <color rgb="000F766E"/>
      <sz val="10"/>
    </font>
  </fonts>
  <fills count="11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14B8A6"/>
      </patternFill>
    </fill>
    <fill>
      <patternFill patternType="solid">
        <fgColor rgb="00FFFBEB"/>
      </patternFill>
    </fill>
    <fill>
      <patternFill patternType="solid">
        <fgColor rgb="0016A34A"/>
      </patternFill>
    </fill>
    <fill>
      <patternFill patternType="solid">
        <fgColor rgb="00C8102E"/>
      </patternFill>
    </fill>
    <fill>
      <patternFill patternType="solid">
        <fgColor rgb="00E6FFFB"/>
      </patternFill>
    </fill>
    <fill>
      <patternFill patternType="solid">
        <fgColor rgb="000F766E"/>
      </patternFill>
    </fill>
    <fill>
      <patternFill patternType="solid">
        <fgColor rgb="00F8FAFC"/>
      </patternFill>
    </fill>
    <fill>
      <patternFill patternType="solid">
        <fgColor rgb="00FFFFFF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6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left" vertical="center"/>
    </xf>
    <xf numFmtId="0" fontId="0" fillId="3" borderId="0" pivotButton="0" quotePrefix="0" xfId="0"/>
    <xf numFmtId="0" fontId="4" fillId="8" borderId="0" applyAlignment="1" pivotButton="0" quotePrefix="0" xfId="0">
      <alignment horizontal="center" vertical="center"/>
    </xf>
    <xf numFmtId="0" fontId="0" fillId="8" borderId="0" pivotButton="0" quotePrefix="0" xfId="0"/>
    <xf numFmtId="0" fontId="2" fillId="0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left" vertical="center"/>
    </xf>
    <xf numFmtId="0" fontId="2" fillId="8" borderId="1" applyAlignment="1" pivotButton="0" quotePrefix="0" xfId="0">
      <alignment horizontal="left" vertical="center"/>
    </xf>
    <xf numFmtId="0" fontId="4" fillId="8" borderId="1" applyAlignment="1" pivotButton="0" quotePrefix="0" xfId="0">
      <alignment horizontal="center" vertical="center"/>
    </xf>
    <xf numFmtId="164" fontId="3" fillId="4" borderId="1" applyAlignment="1" pivotButton="0" quotePrefix="0" xfId="0">
      <alignment horizontal="left" vertical="center"/>
    </xf>
    <xf numFmtId="0" fontId="3" fillId="9" borderId="1" applyAlignment="1" pivotButton="0" quotePrefix="0" xfId="0">
      <alignment horizontal="left" vertical="center"/>
    </xf>
    <xf numFmtId="164" fontId="5" fillId="9" borderId="1" applyAlignment="1" pivotButton="0" quotePrefix="0" xfId="0">
      <alignment horizontal="left" vertical="center"/>
    </xf>
    <xf numFmtId="0" fontId="3" fillId="10" borderId="1" applyAlignment="1" pivotButton="0" quotePrefix="0" xfId="0">
      <alignment horizontal="left" vertical="center"/>
    </xf>
    <xf numFmtId="164" fontId="5" fillId="10" borderId="1" applyAlignment="1" pivotButton="0" quotePrefix="0" xfId="0">
      <alignment horizontal="left" vertical="center"/>
    </xf>
    <xf numFmtId="165" fontId="3" fillId="4" borderId="1" applyAlignment="1" pivotButton="0" quotePrefix="0" xfId="0">
      <alignment horizontal="left" vertical="center"/>
    </xf>
    <xf numFmtId="166" fontId="3" fillId="4" borderId="1" applyAlignment="1" pivotButton="0" quotePrefix="0" xfId="0">
      <alignment horizontal="left" vertical="center"/>
    </xf>
    <xf numFmtId="164" fontId="4" fillId="2" borderId="1" applyAlignment="1" pivotButton="0" quotePrefix="0" xfId="0">
      <alignment horizontal="left" vertical="center"/>
    </xf>
    <xf numFmtId="164" fontId="4" fillId="5" borderId="1" applyAlignment="1" pivotButton="0" quotePrefix="0" xfId="0">
      <alignment horizontal="left" vertical="center"/>
    </xf>
    <xf numFmtId="164" fontId="4" fillId="6" borderId="1" applyAlignment="1" pivotButton="0" quotePrefix="0" xfId="0">
      <alignment horizontal="left" vertical="center"/>
    </xf>
    <xf numFmtId="164" fontId="5" fillId="7" borderId="1" applyAlignment="1" pivotButton="0" quotePrefix="0" xfId="0">
      <alignment horizontal="left" vertical="center"/>
    </xf>
    <xf numFmtId="0" fontId="5" fillId="7" borderId="1" applyAlignment="1" pivotButton="0" quotePrefix="0" xfId="0">
      <alignment horizontal="left" vertical="center"/>
    </xf>
    <xf numFmtId="0" fontId="2" fillId="4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left" vertical="center" wrapText="1"/>
    </xf>
    <xf numFmtId="164" fontId="3" fillId="4" borderId="1" applyAlignment="1" pivotButton="0" quotePrefix="0" xfId="0">
      <alignment horizontal="right" vertical="center"/>
    </xf>
    <xf numFmtId="165" fontId="5" fillId="7" borderId="1" applyAlignment="1" pivotButton="0" quotePrefix="0" xfId="0">
      <alignment horizontal="right" vertical="center"/>
    </xf>
    <xf numFmtId="164" fontId="5" fillId="7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right" vertical="center"/>
    </xf>
    <xf numFmtId="0" fontId="2" fillId="9" borderId="1" applyAlignment="1" pivotButton="0" quotePrefix="0" xfId="0">
      <alignment horizontal="left" vertical="center" wrapText="1"/>
    </xf>
    <xf numFmtId="0" fontId="3" fillId="9" borderId="1" applyAlignment="1" pivotButton="0" quotePrefix="0" xfId="0">
      <alignment horizontal="left" vertical="center" wrapText="1"/>
    </xf>
    <xf numFmtId="0" fontId="2" fillId="10" borderId="1" applyAlignment="1" pivotButton="0" quotePrefix="0" xfId="0">
      <alignment horizontal="left" vertical="center" wrapText="1"/>
    </xf>
    <xf numFmtId="0" fontId="3" fillId="10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164" fontId="5" fillId="9" borderId="1" applyAlignment="1" pivotButton="0" quotePrefix="0" xfId="0">
      <alignment horizontal="right" vertical="center"/>
    </xf>
    <xf numFmtId="165" fontId="5" fillId="9" borderId="1" applyAlignment="1" pivotButton="0" quotePrefix="0" xfId="0">
      <alignment horizontal="right" vertical="center"/>
    </xf>
    <xf numFmtId="164" fontId="3" fillId="9" borderId="1" applyAlignment="1" pivotButton="0" quotePrefix="0" xfId="0">
      <alignment horizontal="right" vertical="center"/>
    </xf>
    <xf numFmtId="164" fontId="3" fillId="10" borderId="1" applyAlignment="1" pivotButton="0" quotePrefix="0" xfId="0">
      <alignment horizontal="right" vertical="center"/>
    </xf>
    <xf numFmtId="165" fontId="3" fillId="10" borderId="1" applyAlignment="1" pivotButton="0" quotePrefix="0" xfId="0">
      <alignment horizontal="right" vertical="center"/>
    </xf>
    <xf numFmtId="165" fontId="3" fillId="9" borderId="1" applyAlignment="1" pivotButton="0" quotePrefix="0" xfId="0">
      <alignment horizontal="right" vertical="center"/>
    </xf>
    <xf numFmtId="164" fontId="5" fillId="10" borderId="1" applyAlignment="1" pivotButton="0" quotePrefix="0" xfId="0">
      <alignment horizontal="right" vertical="center"/>
    </xf>
    <xf numFmtId="165" fontId="5" fillId="10" borderId="1" applyAlignment="1" pivotButton="0" quotePrefix="0" xfId="0">
      <alignment horizontal="right" vertical="center"/>
    </xf>
    <xf numFmtId="164" fontId="3" fillId="4" borderId="1" applyAlignment="1" pivotButton="0" quotePrefix="0" xfId="0">
      <alignment horizontal="left" vertical="center"/>
    </xf>
    <xf numFmtId="164" fontId="5" fillId="9" borderId="1" applyAlignment="1" pivotButton="0" quotePrefix="0" xfId="0">
      <alignment horizontal="left" vertical="center"/>
    </xf>
    <xf numFmtId="164" fontId="5" fillId="10" borderId="1" applyAlignment="1" pivotButton="0" quotePrefix="0" xfId="0">
      <alignment horizontal="left" vertical="center"/>
    </xf>
    <xf numFmtId="165" fontId="3" fillId="4" borderId="1" applyAlignment="1" pivotButton="0" quotePrefix="0" xfId="0">
      <alignment horizontal="left" vertical="center"/>
    </xf>
    <xf numFmtId="166" fontId="3" fillId="4" borderId="1" applyAlignment="1" pivotButton="0" quotePrefix="0" xfId="0">
      <alignment horizontal="left" vertical="center"/>
    </xf>
    <xf numFmtId="164" fontId="4" fillId="2" borderId="1" applyAlignment="1" pivotButton="0" quotePrefix="0" xfId="0">
      <alignment horizontal="left" vertical="center"/>
    </xf>
    <xf numFmtId="164" fontId="4" fillId="5" borderId="1" applyAlignment="1" pivotButton="0" quotePrefix="0" xfId="0">
      <alignment horizontal="left" vertical="center"/>
    </xf>
    <xf numFmtId="164" fontId="4" fillId="6" borderId="1" applyAlignment="1" pivotButton="0" quotePrefix="0" xfId="0">
      <alignment horizontal="left" vertical="center"/>
    </xf>
    <xf numFmtId="164" fontId="5" fillId="7" borderId="1" applyAlignment="1" pivotButton="0" quotePrefix="0" xfId="0">
      <alignment horizontal="left" vertical="center"/>
    </xf>
    <xf numFmtId="164" fontId="3" fillId="4" borderId="1" applyAlignment="1" pivotButton="0" quotePrefix="0" xfId="0">
      <alignment horizontal="right" vertical="center"/>
    </xf>
    <xf numFmtId="165" fontId="5" fillId="7" borderId="1" applyAlignment="1" pivotButton="0" quotePrefix="0" xfId="0">
      <alignment horizontal="right" vertical="center"/>
    </xf>
    <xf numFmtId="164" fontId="5" fillId="7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right" vertical="center"/>
    </xf>
    <xf numFmtId="164" fontId="5" fillId="9" borderId="1" applyAlignment="1" pivotButton="0" quotePrefix="0" xfId="0">
      <alignment horizontal="right" vertical="center"/>
    </xf>
    <xf numFmtId="165" fontId="5" fillId="9" borderId="1" applyAlignment="1" pivotButton="0" quotePrefix="0" xfId="0">
      <alignment horizontal="right" vertical="center"/>
    </xf>
    <xf numFmtId="164" fontId="3" fillId="9" borderId="1" applyAlignment="1" pivotButton="0" quotePrefix="0" xfId="0">
      <alignment horizontal="right" vertical="center"/>
    </xf>
    <xf numFmtId="164" fontId="3" fillId="10" borderId="1" applyAlignment="1" pivotButton="0" quotePrefix="0" xfId="0">
      <alignment horizontal="right" vertical="center"/>
    </xf>
    <xf numFmtId="165" fontId="3" fillId="10" borderId="1" applyAlignment="1" pivotButton="0" quotePrefix="0" xfId="0">
      <alignment horizontal="right" vertical="center"/>
    </xf>
    <xf numFmtId="165" fontId="3" fillId="9" borderId="1" applyAlignment="1" pivotButton="0" quotePrefix="0" xfId="0">
      <alignment horizontal="right" vertical="center"/>
    </xf>
    <xf numFmtId="164" fontId="5" fillId="10" borderId="1" applyAlignment="1" pivotButton="0" quotePrefix="0" xfId="0">
      <alignment horizontal="right" vertical="center"/>
    </xf>
    <xf numFmtId="165" fontId="5" fillId="10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Aptos"/>
        <b val="1"/>
        <color rgb="00DC2626"/>
        <sz val="10"/>
      </font>
      <fill>
        <patternFill patternType="solid">
          <fgColor rgb="00FEE2E2"/>
        </patternFill>
      </fill>
    </dxf>
    <dxf>
      <font>
        <name val="Aptos"/>
        <b val="1"/>
        <color rgb="001E293B"/>
        <sz val="10"/>
      </font>
      <fill>
        <patternFill patternType="solid">
          <fgColor rgb="00DCFC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Distribuzione delle spese per categoria</a:t>
            </a:r>
          </a:p>
        </rich>
      </tx>
    </title>
    <plotArea>
      <doughnutChart>
        <varyColors val="1"/>
        <ser>
          <idx val="0"/>
          <order val="0"/>
          <tx>
            <strRef>
              <f>'Riepilogo'!K3</f>
            </strRef>
          </tx>
          <spPr>
            <a:ln xmlns:a="http://schemas.openxmlformats.org/drawingml/2006/main">
              <a:solidFill>
                <a:srgbClr val="FFFFFF"/>
              </a:solidFill>
              <a:prstDash val="solid"/>
            </a:ln>
          </spPr>
          <cat>
            <numRef>
              <f>'Riepilogo'!$J$4:$J$10</f>
            </numRef>
          </cat>
          <val>
            <numRef>
              <f>'Riepilogo'!$K$4:$K$10</f>
            </numRef>
          </val>
        </ser>
        <firstSliceAng val="0"/>
        <holeSize val="10"/>
      </doughnutChart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Prezzo, spese accessorie e mutuo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'Riepilogo'!K14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'Riepilogo'!$J$15:$J$17</f>
            </numRef>
          </cat>
          <val>
            <numRef>
              <f>'Riepilogo'!$K$15:$K$17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Voci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 in euro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3</col>
      <colOff>0</colOff>
      <row>20</row>
      <rowOff>0</rowOff>
    </from>
    <ext cx="5040000" cy="306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37</row>
      <rowOff>0</rowOff>
    </from>
    <ext cx="5040000" cy="306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9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5" customWidth="1" min="1" max="1"/>
    <col width="23" customWidth="1" min="2" max="2"/>
    <col width="4" customWidth="1" min="3" max="3"/>
    <col width="18" customWidth="1" min="4" max="4"/>
    <col width="38" customWidth="1" min="5" max="5"/>
    <col width="4" customWidth="1" min="6" max="6"/>
    <col width="4" customWidth="1" min="7" max="7"/>
    <col width="4" customWidth="1" min="8" max="8"/>
    <col width="4" customWidth="1" min="9" max="9"/>
    <col width="22" customWidth="1" min="10" max="10"/>
    <col width="18" customWidth="1" min="11" max="11"/>
  </cols>
  <sheetData>
    <row r="1" ht="28" customHeight="1">
      <c r="A1" s="1" t="inlineStr">
        <is>
          <t>Spese rogito acquisto casa</t>
        </is>
      </c>
    </row>
    <row r="2">
      <c r="A2" s="2" t="inlineStr">
        <is>
          <t>Stima dei costi fiscali, notarili, tecnici e finanziari connessi all'acquisto</t>
        </is>
      </c>
      <c r="B2" s="3" t="n"/>
      <c r="J2" s="4" t="inlineStr">
        <is>
          <t>Analisi per categoria</t>
        </is>
      </c>
      <c r="K2" s="5" t="n"/>
    </row>
    <row r="3">
      <c r="A3" s="6" t="inlineStr">
        <is>
          <t>Immobile</t>
        </is>
      </c>
      <c r="B3" s="7" t="inlineStr">
        <is>
          <t>Via Roma 12, Milano</t>
        </is>
      </c>
      <c r="D3" s="8" t="inlineStr">
        <is>
          <t>Acquirente</t>
        </is>
      </c>
      <c r="E3" s="7" t="inlineStr">
        <is>
          <t>Marco Rossi - C.F. RSSMRC85M01F205X</t>
        </is>
      </c>
      <c r="J3" s="9" t="inlineStr">
        <is>
          <t>Categoria</t>
        </is>
      </c>
      <c r="K3" s="9" t="inlineStr">
        <is>
          <t>Spese stimate</t>
        </is>
      </c>
    </row>
    <row r="4">
      <c r="A4" s="6" t="inlineStr">
        <is>
          <t>Prezzo di acquisto</t>
        </is>
      </c>
      <c r="B4" s="42" t="n">
        <v>245000</v>
      </c>
      <c r="D4" s="8" t="inlineStr">
        <is>
          <t>Venditore</t>
        </is>
      </c>
      <c r="E4" s="7" t="inlineStr">
        <is>
          <t>Giulia Bianchi - C.F. BNCGLI87A41F205K</t>
        </is>
      </c>
      <c r="J4" s="11" t="inlineStr">
        <is>
          <t>Imposta</t>
        </is>
      </c>
      <c r="K4" s="43">
        <f>IFERROR(SUMIF('Dettaglio spese'!$A$3:$A$102,$J4,'Dettaglio spese'!$H$3:$H$102),0)</f>
        <v/>
      </c>
    </row>
    <row r="5">
      <c r="A5" s="6" t="inlineStr">
        <is>
          <t>Prima casa</t>
        </is>
      </c>
      <c r="B5" s="7" t="inlineStr">
        <is>
          <t>Sì</t>
        </is>
      </c>
      <c r="D5" s="8" t="inlineStr">
        <is>
          <t>Acquisto da</t>
        </is>
      </c>
      <c r="E5" s="7" t="inlineStr">
        <is>
          <t>Privato</t>
        </is>
      </c>
      <c r="J5" s="13" t="inlineStr">
        <is>
          <t>Notaio</t>
        </is>
      </c>
      <c r="K5" s="44">
        <f>IFERROR(SUMIF('Dettaglio spese'!$A$3:$A$102,$J5,'Dettaglio spese'!$H$3:$H$102),0)</f>
        <v/>
      </c>
    </row>
    <row r="6">
      <c r="A6" s="6" t="inlineStr">
        <is>
          <t>Valore catastale / base imponibile</t>
        </is>
      </c>
      <c r="B6" s="42" t="n">
        <v>98500</v>
      </c>
      <c r="J6" s="11" t="inlineStr">
        <is>
          <t>Agenzia</t>
        </is>
      </c>
      <c r="K6" s="43">
        <f>IFERROR(SUMIF('Dettaglio spese'!$A$3:$A$102,$J6,'Dettaglio spese'!$H$3:$H$102),0)</f>
        <v/>
      </c>
    </row>
    <row r="7">
      <c r="A7" s="6" t="inlineStr">
        <is>
          <t>Mutuo richiesto</t>
        </is>
      </c>
      <c r="B7" s="42" t="n">
        <v>180000</v>
      </c>
      <c r="J7" s="13" t="inlineStr">
        <is>
          <t>Tecnico</t>
        </is>
      </c>
      <c r="K7" s="44">
        <f>IFERROR(SUMIF('Dettaglio spese'!$A$3:$A$102,$J7,'Dettaglio spese'!$H$3:$H$102),0)</f>
        <v/>
      </c>
    </row>
    <row r="8">
      <c r="A8" s="6" t="inlineStr">
        <is>
          <t>Durata mutuo in anni</t>
        </is>
      </c>
      <c r="B8" s="7" t="n">
        <v>25</v>
      </c>
      <c r="J8" s="11" t="inlineStr">
        <is>
          <t>Mutuo</t>
        </is>
      </c>
      <c r="K8" s="43">
        <f>IFERROR(SUMIF('Dettaglio spese'!$A$3:$A$102,$J8,'Dettaglio spese'!$H$3:$H$102),0)</f>
        <v/>
      </c>
    </row>
    <row r="9">
      <c r="A9" s="6" t="inlineStr">
        <is>
          <t>TAN annuo</t>
        </is>
      </c>
      <c r="B9" s="45" t="n">
        <v>0.0325</v>
      </c>
      <c r="J9" s="13" t="inlineStr">
        <is>
          <t>Condominio</t>
        </is>
      </c>
      <c r="K9" s="44">
        <f>IFERROR(SUMIF('Dettaglio spese'!$A$3:$A$102,$J9,'Dettaglio spese'!$H$3:$H$102),0)</f>
        <v/>
      </c>
    </row>
    <row r="10">
      <c r="A10" s="6" t="inlineStr">
        <is>
          <t>Aliquota agenzia immobiliare</t>
        </is>
      </c>
      <c r="B10" s="45" t="n">
        <v>0.03</v>
      </c>
      <c r="J10" s="11" t="inlineStr">
        <is>
          <t>Altro</t>
        </is>
      </c>
      <c r="K10" s="43">
        <f>IFERROR(SUMIF('Dettaglio spese'!$A$3:$A$102,$J10,'Dettaglio spese'!$H$3:$H$102),0)</f>
        <v/>
      </c>
    </row>
    <row r="11">
      <c r="A11" s="6" t="inlineStr">
        <is>
          <t>Data prevista rogito</t>
        </is>
      </c>
      <c r="B11" s="46" t="n">
        <v>46310</v>
      </c>
    </row>
    <row r="12">
      <c r="A12" s="6" t="inlineStr">
        <is>
          <t>Totale spese accessorie</t>
        </is>
      </c>
      <c r="B12" s="47">
        <f>IF(COUNTA('Dettaglio spese'!$A$3:$A$102)=0,"",SUM('Dettaglio spese'!$H$3:$H$102))</f>
        <v/>
      </c>
    </row>
    <row r="13">
      <c r="A13" s="6" t="inlineStr">
        <is>
          <t>Esborso iniziale complessivo</t>
        </is>
      </c>
      <c r="B13" s="48">
        <f>IF(OR('Riepilogo'!$B$4="",'Riepilogo'!$B$12=""),"",'Riepilogo'!$B$4+'Riepilogo'!$B$12)</f>
        <v/>
      </c>
      <c r="J13" s="4" t="inlineStr">
        <is>
          <t>Confronto importi</t>
        </is>
      </c>
      <c r="K13" s="5" t="n"/>
    </row>
    <row r="14">
      <c r="A14" s="6" t="inlineStr">
        <is>
          <t>Rata mensile stimata del mutuo</t>
        </is>
      </c>
      <c r="B14" s="49">
        <f>IF(OR('Riepilogo'!$B$7="",'Riepilogo'!$B$8="",'Riepilogo'!$B$9=""),"",IFERROR(-PMT('Riepilogo'!$B$9/12,'Riepilogo'!$B$8*12,'Riepilogo'!$B$7),0))</f>
        <v/>
      </c>
      <c r="J14" s="9" t="inlineStr">
        <is>
          <t>Voce</t>
        </is>
      </c>
      <c r="K14" s="9" t="inlineStr">
        <is>
          <t>Importo</t>
        </is>
      </c>
    </row>
    <row r="15">
      <c r="A15" s="6" t="inlineStr">
        <is>
          <t>Totale interessi stimati</t>
        </is>
      </c>
      <c r="B15" s="50">
        <f>IF('Riepilogo'!$B$14="","",'Riepilogo'!$B$14*'Riepilogo'!$B$8*12-'Riepilogo'!$B$7)</f>
        <v/>
      </c>
      <c r="J15" s="11" t="inlineStr">
        <is>
          <t>Prezzo immobile</t>
        </is>
      </c>
      <c r="K15" s="43">
        <f>'Riepilogo'!$B$4</f>
        <v/>
      </c>
    </row>
    <row r="16">
      <c r="A16" s="6" t="inlineStr">
        <is>
          <t>Numero di voci imponibili</t>
        </is>
      </c>
      <c r="B16" s="21">
        <f>COUNTIF('Dettaglio spese'!$G$3:$G$102,"&gt;0")</f>
        <v/>
      </c>
      <c r="J16" s="13" t="inlineStr">
        <is>
          <t>Spese accessorie</t>
        </is>
      </c>
      <c r="K16" s="44">
        <f>'Riepilogo'!$B$12</f>
        <v/>
      </c>
    </row>
    <row r="17">
      <c r="A17" s="6" t="inlineStr">
        <is>
          <t>Media delle spese imponibili</t>
        </is>
      </c>
      <c r="B17" s="50">
        <f>IFERROR(AVERAGE('Dettaglio spese'!$G$3:$G$102),0)</f>
        <v/>
      </c>
      <c r="J17" s="11" t="inlineStr">
        <is>
          <t>Mutuo richiesto</t>
        </is>
      </c>
      <c r="K17" s="43">
        <f>'Riepilogo'!$B$7</f>
        <v/>
      </c>
    </row>
    <row r="18"/>
    <row r="19">
      <c r="A19" s="6" t="inlineStr">
        <is>
          <t>Avviso compilazione</t>
        </is>
      </c>
      <c r="B19" s="22">
        <f>IF(OR('Riepilogo'!$B$3="",'Riepilogo'!$B$4="",'Riepilogo'!$B$5="",'Riepilogo'!$B$6="",'Riepilogo'!$B$7="",'Riepilogo'!$B$8="",'Riepilogo'!$B$9="",'Riepilogo'!$B$10="",'Riepilogo'!$B$11="",'Riepilogo'!$E$5=""),"Completare i dati evidenziati in giallo","Dati principali completi")</f>
        <v/>
      </c>
    </row>
  </sheetData>
  <mergeCells count="1">
    <mergeCell ref="A1:K1"/>
  </mergeCells>
  <conditionalFormatting sqref="B19">
    <cfRule type="expression" priority="1" dxfId="0" stopIfTrue="1">
      <formula>$B$19="Completare i dati evidenziati in giallo"</formula>
    </cfRule>
    <cfRule type="expression" priority="2" dxfId="1" stopIfTrue="1">
      <formula>$B$19="Dati principali completi"</formula>
    </cfRule>
  </conditionalFormatting>
  <dataValidations count="5">
    <dataValidation sqref="B5" showErrorMessage="1" showInputMessage="1" allowBlank="1" type="list">
      <formula1>"Sì,No"</formula1>
    </dataValidation>
    <dataValidation sqref="E5" showErrorMessage="1" showInputMessage="1" allowBlank="1" type="list">
      <formula1>"Privato,Impresa"</formula1>
    </dataValidation>
    <dataValidation sqref="B4 B6 B7" showErrorMessage="1" showInputMessage="1" allowBlank="1" type="decimal" operator="greaterThanOrEqual">
      <formula1>0</formula1>
    </dataValidation>
    <dataValidation sqref="B8" showErrorMessage="1" showInputMessage="1" allowBlank="1" type="whole" operator="greaterThanOrEqual">
      <formula1>1</formula1>
    </dataValidation>
    <dataValidation sqref="B9:B10" showErrorMessage="1" showInputMessage="1" allowBlank="1" type="decimal" operator="between">
      <formula1>0</formula1>
      <formula2>1</formula2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5" customWidth="1" min="1" max="1"/>
    <col width="42" customWidth="1" min="2" max="2"/>
    <col width="34" customWidth="1" min="3" max="3"/>
    <col width="18" customWidth="1" min="4" max="4"/>
    <col width="12" customWidth="1" min="5" max="5"/>
    <col width="16" customWidth="1" min="6" max="6"/>
    <col width="20" customWidth="1" min="7" max="7"/>
    <col width="18" customWidth="1" min="8" max="8"/>
    <col width="14" customWidth="1" min="9" max="9"/>
    <col width="12" customWidth="1" min="10" max="10"/>
    <col width="42" customWidth="1" min="11" max="11"/>
  </cols>
  <sheetData>
    <row r="1" ht="28" customHeight="1">
      <c r="A1" s="1" t="inlineStr">
        <is>
          <t>Dettaglio spese del rogito</t>
        </is>
      </c>
    </row>
    <row r="2" ht="30" customHeight="1">
      <c r="A2" s="9" t="inlineStr">
        <is>
          <t>Categoria</t>
        </is>
      </c>
      <c r="B2" s="9" t="inlineStr">
        <is>
          <t>Voce di spesa</t>
        </is>
      </c>
      <c r="C2" s="9" t="inlineStr">
        <is>
          <t>Beneficiario</t>
        </is>
      </c>
      <c r="D2" s="9" t="inlineStr">
        <is>
          <t>Base imponibile</t>
        </is>
      </c>
      <c r="E2" s="9" t="inlineStr">
        <is>
          <t>Aliquota</t>
        </is>
      </c>
      <c r="F2" s="9" t="inlineStr">
        <is>
          <t>Importo fisso</t>
        </is>
      </c>
      <c r="G2" s="9" t="inlineStr">
        <is>
          <t>Imponibile calcolato</t>
        </is>
      </c>
      <c r="H2" s="9" t="inlineStr">
        <is>
          <t>Importo stimato</t>
        </is>
      </c>
      <c r="I2" s="9" t="inlineStr">
        <is>
          <t>Obbligatoria</t>
        </is>
      </c>
      <c r="J2" s="9" t="inlineStr">
        <is>
          <t>Pagata</t>
        </is>
      </c>
      <c r="K2" s="9" t="inlineStr">
        <is>
          <t>Note</t>
        </is>
      </c>
    </row>
    <row r="3">
      <c r="A3" s="23" t="inlineStr">
        <is>
          <t>Imposta</t>
        </is>
      </c>
      <c r="B3" s="24" t="inlineStr">
        <is>
          <t>Imposta di registro acquisto prima casa</t>
        </is>
      </c>
      <c r="C3" s="24" t="inlineStr">
        <is>
          <t>Agenzia delle Entrate</t>
        </is>
      </c>
      <c r="D3" s="51" t="n"/>
      <c r="E3" s="52">
        <f>IFERROR(VLOOKUP($B3,'Parametri e istruzioni'!$A$15:$C$23,3,FALSE),0)</f>
        <v/>
      </c>
      <c r="F3" s="51" t="n">
        <v>0</v>
      </c>
      <c r="G3" s="53">
        <f>IF($A3="","",IF($A3="Imposta",IFERROR(VLOOKUP($B3,'Parametri e istruzioni'!$A$15:$C$23,2,FALSE),0),$D3))</f>
        <v/>
      </c>
      <c r="H3" s="53">
        <f>IF($A3="","",IFERROR($G3*$E3+$F3,0))</f>
        <v/>
      </c>
      <c r="I3" s="23" t="inlineStr">
        <is>
          <t>Sì</t>
        </is>
      </c>
      <c r="J3" s="23" t="inlineStr">
        <is>
          <t>No</t>
        </is>
      </c>
      <c r="K3" s="24" t="inlineStr">
        <is>
          <t>Aliquota stimata secondo l'agevolazione selezionata</t>
        </is>
      </c>
    </row>
    <row r="4">
      <c r="A4" s="23" t="inlineStr">
        <is>
          <t>Imposta</t>
        </is>
      </c>
      <c r="B4" s="24" t="inlineStr">
        <is>
          <t>Imposta ipotecaria</t>
        </is>
      </c>
      <c r="C4" s="24" t="inlineStr">
        <is>
          <t>Agenzia delle Entrate</t>
        </is>
      </c>
      <c r="D4" s="51" t="n"/>
      <c r="E4" s="52">
        <f>IFERROR(VLOOKUP($B4,'Parametri e istruzioni'!$A$15:$C$23,3,FALSE),0)</f>
        <v/>
      </c>
      <c r="F4" s="53">
        <f>IFERROR(VLOOKUP($B4,'Parametri e istruzioni'!$A$15:$D$24,4,FALSE),0)</f>
        <v/>
      </c>
      <c r="G4" s="53">
        <f>IF($A4="","",IF($A4="Imposta",IFERROR(VLOOKUP($B4,'Parametri e istruzioni'!$A$15:$C$23,2,FALSE),0),$D4))</f>
        <v/>
      </c>
      <c r="H4" s="53">
        <f>IF($A4="","",IFERROR($G4*$E4+$F4,0))</f>
        <v/>
      </c>
      <c r="I4" s="23" t="inlineStr">
        <is>
          <t>Sì</t>
        </is>
      </c>
      <c r="J4" s="23" t="inlineStr">
        <is>
          <t>No</t>
        </is>
      </c>
      <c r="K4" s="24" t="inlineStr">
        <is>
          <t>Importo fisso indicativo per acquisto soggetto a registro</t>
        </is>
      </c>
    </row>
    <row r="5">
      <c r="A5" s="23" t="inlineStr">
        <is>
          <t>Imposta</t>
        </is>
      </c>
      <c r="B5" s="24" t="inlineStr">
        <is>
          <t>Imposta catastale</t>
        </is>
      </c>
      <c r="C5" s="24" t="inlineStr">
        <is>
          <t>Agenzia delle Entrate</t>
        </is>
      </c>
      <c r="D5" s="51" t="n"/>
      <c r="E5" s="52">
        <f>IFERROR(VLOOKUP($B5,'Parametri e istruzioni'!$A$15:$C$23,3,FALSE),0)</f>
        <v/>
      </c>
      <c r="F5" s="53">
        <f>IFERROR(VLOOKUP($B5,'Parametri e istruzioni'!$A$15:$D$24,4,FALSE),0)</f>
        <v/>
      </c>
      <c r="G5" s="53">
        <f>IF($A5="","",IF($A5="Imposta",IFERROR(VLOOKUP($B5,'Parametri e istruzioni'!$A$15:$C$23,2,FALSE),0),$D5))</f>
        <v/>
      </c>
      <c r="H5" s="53">
        <f>IF($A5="","",IFERROR($G5*$E5+$F5,0))</f>
        <v/>
      </c>
      <c r="I5" s="23" t="inlineStr">
        <is>
          <t>Sì</t>
        </is>
      </c>
      <c r="J5" s="23" t="inlineStr">
        <is>
          <t>No</t>
        </is>
      </c>
      <c r="K5" s="24" t="inlineStr">
        <is>
          <t>Importo fisso indicativo per acquisto soggetto a registro</t>
        </is>
      </c>
    </row>
    <row r="6">
      <c r="A6" s="23" t="inlineStr">
        <is>
          <t>Notaio</t>
        </is>
      </c>
      <c r="B6" s="24" t="inlineStr">
        <is>
          <t>Onorario notarile comprensivo di IVA</t>
        </is>
      </c>
      <c r="C6" s="24" t="inlineStr">
        <is>
          <t>Notaio</t>
        </is>
      </c>
      <c r="D6" s="51" t="n">
        <v>0</v>
      </c>
      <c r="E6" s="54" t="n">
        <v>0</v>
      </c>
      <c r="F6" s="51" t="n">
        <v>3500</v>
      </c>
      <c r="G6" s="53">
        <f>IF($A6="","",IF($A6="Imposta",IFERROR(VLOOKUP($B6,'Parametri e istruzioni'!$A$15:$C$23,2,FALSE),0),$D6))</f>
        <v/>
      </c>
      <c r="H6" s="53">
        <f>IF($A6="","",IFERROR($G6*$E6+$F6,0))</f>
        <v/>
      </c>
      <c r="I6" s="23" t="inlineStr">
        <is>
          <t>Sì</t>
        </is>
      </c>
      <c r="J6" s="23" t="inlineStr">
        <is>
          <t>No</t>
        </is>
      </c>
      <c r="K6" s="24" t="inlineStr">
        <is>
          <t>Preventivo da richiedere al notaio</t>
        </is>
      </c>
    </row>
    <row r="7">
      <c r="A7" s="23" t="inlineStr">
        <is>
          <t>Notaio</t>
        </is>
      </c>
      <c r="B7" s="24" t="inlineStr">
        <is>
          <t>Visure, voltura e trascrizione</t>
        </is>
      </c>
      <c r="C7" s="24" t="inlineStr">
        <is>
          <t>Notaio</t>
        </is>
      </c>
      <c r="D7" s="51" t="n">
        <v>0</v>
      </c>
      <c r="E7" s="54" t="n">
        <v>0</v>
      </c>
      <c r="F7" s="51" t="n">
        <v>850</v>
      </c>
      <c r="G7" s="53">
        <f>IF($A7="","",IF($A7="Imposta",IFERROR(VLOOKUP($B7,'Parametri e istruzioni'!$A$15:$C$23,2,FALSE),0),$D7))</f>
        <v/>
      </c>
      <c r="H7" s="53">
        <f>IF($A7="","",IFERROR($G7*$E7+$F7,0))</f>
        <v/>
      </c>
      <c r="I7" s="23" t="inlineStr">
        <is>
          <t>Sì</t>
        </is>
      </c>
      <c r="J7" s="23" t="inlineStr">
        <is>
          <t>No</t>
        </is>
      </c>
      <c r="K7" s="24" t="inlineStr">
        <is>
          <t>Stima di diritti e adempimenti</t>
        </is>
      </c>
    </row>
    <row r="8">
      <c r="A8" s="23" t="inlineStr">
        <is>
          <t>Agenzia</t>
        </is>
      </c>
      <c r="B8" s="24" t="inlineStr">
        <is>
          <t>Provvigione agenzia immobiliare</t>
        </is>
      </c>
      <c r="C8" s="24" t="inlineStr">
        <is>
          <t>Immobiliare Verdi SRL - P.IVA 01234567890</t>
        </is>
      </c>
      <c r="D8" s="53">
        <f>IF('Riepilogo'!$B$4="","",'Riepilogo'!$B$4)</f>
        <v/>
      </c>
      <c r="E8" s="52">
        <f>IF('Riepilogo'!$B$10="","",'Riepilogo'!$B$10*1.22)</f>
        <v/>
      </c>
      <c r="F8" s="51" t="n">
        <v>0</v>
      </c>
      <c r="G8" s="53">
        <f>IF($A8="","",IF($A8="Imposta",IFERROR(VLOOKUP($B8,'Parametri e istruzioni'!$A$15:$C$23,2,FALSE),0),$D8))</f>
        <v/>
      </c>
      <c r="H8" s="53">
        <f>IF($A8="","",IFERROR($G8*$E8+$F8,0))</f>
        <v/>
      </c>
      <c r="I8" s="23" t="inlineStr">
        <is>
          <t>No</t>
        </is>
      </c>
      <c r="J8" s="23" t="inlineStr">
        <is>
          <t>No</t>
        </is>
      </c>
      <c r="K8" s="24" t="inlineStr">
        <is>
          <t>Aliquota contrattuale più IVA</t>
        </is>
      </c>
    </row>
    <row r="9">
      <c r="A9" s="23" t="inlineStr">
        <is>
          <t>Tecnico</t>
        </is>
      </c>
      <c r="B9" s="24" t="inlineStr">
        <is>
          <t>Relazione tecnica integrata</t>
        </is>
      </c>
      <c r="C9" s="24" t="inlineStr">
        <is>
          <t>Luca Ferrari</t>
        </is>
      </c>
      <c r="D9" s="51" t="n">
        <v>0</v>
      </c>
      <c r="E9" s="54" t="n">
        <v>0</v>
      </c>
      <c r="F9" s="51" t="n">
        <v>750</v>
      </c>
      <c r="G9" s="53">
        <f>IF($A9="","",IF($A9="Imposta",IFERROR(VLOOKUP($B9,'Parametri e istruzioni'!$A$15:$C$23,2,FALSE),0),$D9))</f>
        <v/>
      </c>
      <c r="H9" s="53">
        <f>IF($A9="","",IFERROR($G9*$E9+$F9,0))</f>
        <v/>
      </c>
      <c r="I9" s="23" t="inlineStr">
        <is>
          <t>No</t>
        </is>
      </c>
      <c r="J9" s="23" t="inlineStr">
        <is>
          <t>No</t>
        </is>
      </c>
      <c r="K9" s="24" t="inlineStr">
        <is>
          <t>Verifica documentale e tecnica</t>
        </is>
      </c>
    </row>
    <row r="10">
      <c r="A10" s="23" t="inlineStr">
        <is>
          <t>Mutuo</t>
        </is>
      </c>
      <c r="B10" s="24" t="inlineStr">
        <is>
          <t>Imposta sostitutiva sul mutuo prima casa</t>
        </is>
      </c>
      <c r="C10" s="24" t="inlineStr">
        <is>
          <t>Banca</t>
        </is>
      </c>
      <c r="D10" s="53">
        <f>IF('Riepilogo'!$B$7="","",'Riepilogo'!$B$7)</f>
        <v/>
      </c>
      <c r="E10" s="52">
        <f>IF('Riepilogo'!$B$5="Sì",0.25%,2%)</f>
        <v/>
      </c>
      <c r="F10" s="51" t="n">
        <v>0</v>
      </c>
      <c r="G10" s="53">
        <f>IF($A10="","",IF($A10="Imposta",IFERROR(VLOOKUP($B10,'Parametri e istruzioni'!$A$15:$C$23,2,FALSE),0),$D10))</f>
        <v/>
      </c>
      <c r="H10" s="53">
        <f>IF($A10="","",IFERROR($G10*$E10+$F10,0))</f>
        <v/>
      </c>
      <c r="I10" s="23" t="inlineStr">
        <is>
          <t>Sì</t>
        </is>
      </c>
      <c r="J10" s="23" t="inlineStr">
        <is>
          <t>No</t>
        </is>
      </c>
      <c r="K10" s="24" t="inlineStr">
        <is>
          <t>Aliquota variabile secondo l'agevolazione</t>
        </is>
      </c>
    </row>
    <row r="11">
      <c r="A11" s="23" t="inlineStr">
        <is>
          <t>Condominio</t>
        </is>
      </c>
      <c r="B11" s="24" t="inlineStr">
        <is>
          <t>Conguaglio spese condominiali</t>
        </is>
      </c>
      <c r="C11" s="24" t="inlineStr">
        <is>
          <t>Amministratore di condominio</t>
        </is>
      </c>
      <c r="D11" s="51" t="n">
        <v>0</v>
      </c>
      <c r="E11" s="54" t="n">
        <v>0</v>
      </c>
      <c r="F11" s="51" t="n">
        <v>420</v>
      </c>
      <c r="G11" s="53">
        <f>IF($A11="","",IF($A11="Imposta",IFERROR(VLOOKUP($B11,'Parametri e istruzioni'!$A$15:$C$23,2,FALSE),0),$D11))</f>
        <v/>
      </c>
      <c r="H11" s="53">
        <f>IF($A11="","",IFERROR($G11*$E11+$F11,0))</f>
        <v/>
      </c>
      <c r="I11" s="23" t="inlineStr">
        <is>
          <t>No</t>
        </is>
      </c>
      <c r="J11" s="23" t="inlineStr">
        <is>
          <t>No</t>
        </is>
      </c>
      <c r="K11" s="24" t="inlineStr">
        <is>
          <t>Da verificare con l'amministratore</t>
        </is>
      </c>
    </row>
    <row r="12">
      <c r="A12" s="23" t="n"/>
      <c r="B12" s="24" t="n"/>
      <c r="C12" s="24" t="n"/>
      <c r="D12" s="51" t="n"/>
      <c r="E12" s="54" t="n"/>
      <c r="F12" s="51" t="n"/>
      <c r="G12" s="53">
        <f>IF($A12="","",IF($A12="Imposta",IFERROR(VLOOKUP($B12,'Parametri e istruzioni'!$A$15:$C$23,2,FALSE),0),$D12))</f>
        <v/>
      </c>
      <c r="H12" s="53">
        <f>IF($A12="","",IFERROR($G12*$E12+$F12,0))</f>
        <v/>
      </c>
      <c r="I12" s="23" t="n"/>
      <c r="J12" s="23" t="n"/>
      <c r="K12" s="24" t="n"/>
    </row>
    <row r="13">
      <c r="A13" s="23" t="n"/>
      <c r="B13" s="24" t="n"/>
      <c r="C13" s="24" t="n"/>
      <c r="D13" s="51" t="n"/>
      <c r="E13" s="54" t="n"/>
      <c r="F13" s="51" t="n"/>
      <c r="G13" s="53">
        <f>IF($A13="","",IF($A13="Imposta",IFERROR(VLOOKUP($B13,'Parametri e istruzioni'!$A$15:$C$23,2,FALSE),0),$D13))</f>
        <v/>
      </c>
      <c r="H13" s="53">
        <f>IF($A13="","",IFERROR($G13*$E13+$F13,0))</f>
        <v/>
      </c>
      <c r="I13" s="23" t="n"/>
      <c r="J13" s="23" t="n"/>
      <c r="K13" s="24" t="n"/>
    </row>
    <row r="14">
      <c r="A14" s="23" t="n"/>
      <c r="B14" s="24" t="n"/>
      <c r="C14" s="24" t="n"/>
      <c r="D14" s="51" t="n"/>
      <c r="E14" s="54" t="n"/>
      <c r="F14" s="51" t="n"/>
      <c r="G14" s="53">
        <f>IF($A14="","",IF($A14="Imposta",IFERROR(VLOOKUP($B14,'Parametri e istruzioni'!$A$15:$C$23,2,FALSE),0),$D14))</f>
        <v/>
      </c>
      <c r="H14" s="53">
        <f>IF($A14="","",IFERROR($G14*$E14+$F14,0))</f>
        <v/>
      </c>
      <c r="I14" s="23" t="n"/>
      <c r="J14" s="23" t="n"/>
      <c r="K14" s="24" t="n"/>
    </row>
    <row r="15">
      <c r="A15" s="23" t="n"/>
      <c r="B15" s="24" t="n"/>
      <c r="C15" s="24" t="n"/>
      <c r="D15" s="51" t="n"/>
      <c r="E15" s="54" t="n"/>
      <c r="F15" s="51" t="n"/>
      <c r="G15" s="53">
        <f>IF($A15="","",IF($A15="Imposta",IFERROR(VLOOKUP($B15,'Parametri e istruzioni'!$A$15:$C$23,2,FALSE),0),$D15))</f>
        <v/>
      </c>
      <c r="H15" s="53">
        <f>IF($A15="","",IFERROR($G15*$E15+$F15,0))</f>
        <v/>
      </c>
      <c r="I15" s="23" t="n"/>
      <c r="J15" s="23" t="n"/>
      <c r="K15" s="24" t="n"/>
    </row>
    <row r="16">
      <c r="A16" s="23" t="n"/>
      <c r="B16" s="24" t="n"/>
      <c r="C16" s="24" t="n"/>
      <c r="D16" s="51" t="n"/>
      <c r="E16" s="54" t="n"/>
      <c r="F16" s="51" t="n"/>
      <c r="G16" s="53">
        <f>IF($A16="","",IF($A16="Imposta",IFERROR(VLOOKUP($B16,'Parametri e istruzioni'!$A$15:$C$23,2,FALSE),0),$D16))</f>
        <v/>
      </c>
      <c r="H16" s="53">
        <f>IF($A16="","",IFERROR($G16*$E16+$F16,0))</f>
        <v/>
      </c>
      <c r="I16" s="23" t="n"/>
      <c r="J16" s="23" t="n"/>
      <c r="K16" s="24" t="n"/>
    </row>
    <row r="17">
      <c r="A17" s="23" t="n"/>
      <c r="B17" s="24" t="n"/>
      <c r="C17" s="24" t="n"/>
      <c r="D17" s="51" t="n"/>
      <c r="E17" s="54" t="n"/>
      <c r="F17" s="51" t="n"/>
      <c r="G17" s="53">
        <f>IF($A17="","",IF($A17="Imposta",IFERROR(VLOOKUP($B17,'Parametri e istruzioni'!$A$15:$C$23,2,FALSE),0),$D17))</f>
        <v/>
      </c>
      <c r="H17" s="53">
        <f>IF($A17="","",IFERROR($G17*$E17+$F17,0))</f>
        <v/>
      </c>
      <c r="I17" s="23" t="n"/>
      <c r="J17" s="23" t="n"/>
      <c r="K17" s="24" t="n"/>
    </row>
    <row r="18">
      <c r="A18" s="23" t="n"/>
      <c r="B18" s="24" t="n"/>
      <c r="C18" s="24" t="n"/>
      <c r="D18" s="51" t="n"/>
      <c r="E18" s="54" t="n"/>
      <c r="F18" s="51" t="n"/>
      <c r="G18" s="53">
        <f>IF($A18="","",IF($A18="Imposta",IFERROR(VLOOKUP($B18,'Parametri e istruzioni'!$A$15:$C$23,2,FALSE),0),$D18))</f>
        <v/>
      </c>
      <c r="H18" s="53">
        <f>IF($A18="","",IFERROR($G18*$E18+$F18,0))</f>
        <v/>
      </c>
      <c r="I18" s="23" t="n"/>
      <c r="J18" s="23" t="n"/>
      <c r="K18" s="24" t="n"/>
    </row>
    <row r="19">
      <c r="A19" s="23" t="n"/>
      <c r="B19" s="24" t="n"/>
      <c r="C19" s="24" t="n"/>
      <c r="D19" s="51" t="n"/>
      <c r="E19" s="54" t="n"/>
      <c r="F19" s="51" t="n"/>
      <c r="G19" s="53">
        <f>IF($A19="","",IF($A19="Imposta",IFERROR(VLOOKUP($B19,'Parametri e istruzioni'!$A$15:$C$23,2,FALSE),0),$D19))</f>
        <v/>
      </c>
      <c r="H19" s="53">
        <f>IF($A19="","",IFERROR($G19*$E19+$F19,0))</f>
        <v/>
      </c>
      <c r="I19" s="23" t="n"/>
      <c r="J19" s="23" t="n"/>
      <c r="K19" s="24" t="n"/>
    </row>
    <row r="20">
      <c r="A20" s="23" t="n"/>
      <c r="B20" s="24" t="n"/>
      <c r="C20" s="24" t="n"/>
      <c r="D20" s="51" t="n"/>
      <c r="E20" s="54" t="n"/>
      <c r="F20" s="51" t="n"/>
      <c r="G20" s="53">
        <f>IF($A20="","",IF($A20="Imposta",IFERROR(VLOOKUP($B20,'Parametri e istruzioni'!$A$15:$C$23,2,FALSE),0),$D20))</f>
        <v/>
      </c>
      <c r="H20" s="53">
        <f>IF($A20="","",IFERROR($G20*$E20+$F20,0))</f>
        <v/>
      </c>
      <c r="I20" s="23" t="n"/>
      <c r="J20" s="23" t="n"/>
      <c r="K20" s="24" t="n"/>
    </row>
    <row r="21">
      <c r="A21" s="23" t="n"/>
      <c r="B21" s="24" t="n"/>
      <c r="C21" s="24" t="n"/>
      <c r="D21" s="51" t="n"/>
      <c r="E21" s="54" t="n"/>
      <c r="F21" s="51" t="n"/>
      <c r="G21" s="53">
        <f>IF($A21="","",IF($A21="Imposta",IFERROR(VLOOKUP($B21,'Parametri e istruzioni'!$A$15:$C$23,2,FALSE),0),$D21))</f>
        <v/>
      </c>
      <c r="H21" s="53">
        <f>IF($A21="","",IFERROR($G21*$E21+$F21,0))</f>
        <v/>
      </c>
      <c r="I21" s="23" t="n"/>
      <c r="J21" s="23" t="n"/>
      <c r="K21" s="24" t="n"/>
    </row>
    <row r="22">
      <c r="A22" s="23" t="n"/>
      <c r="B22" s="24" t="n"/>
      <c r="C22" s="24" t="n"/>
      <c r="D22" s="51" t="n"/>
      <c r="E22" s="54" t="n"/>
      <c r="F22" s="51" t="n"/>
      <c r="G22" s="53">
        <f>IF($A22="","",IF($A22="Imposta",IFERROR(VLOOKUP($B22,'Parametri e istruzioni'!$A$15:$C$23,2,FALSE),0),$D22))</f>
        <v/>
      </c>
      <c r="H22" s="53">
        <f>IF($A22="","",IFERROR($G22*$E22+$F22,0))</f>
        <v/>
      </c>
      <c r="I22" s="23" t="n"/>
      <c r="J22" s="23" t="n"/>
      <c r="K22" s="24" t="n"/>
    </row>
    <row r="23">
      <c r="A23" s="23" t="n"/>
      <c r="B23" s="24" t="n"/>
      <c r="C23" s="24" t="n"/>
      <c r="D23" s="51" t="n"/>
      <c r="E23" s="54" t="n"/>
      <c r="F23" s="51" t="n"/>
      <c r="G23" s="53">
        <f>IF($A23="","",IF($A23="Imposta",IFERROR(VLOOKUP($B23,'Parametri e istruzioni'!$A$15:$C$23,2,FALSE),0),$D23))</f>
        <v/>
      </c>
      <c r="H23" s="53">
        <f>IF($A23="","",IFERROR($G23*$E23+$F23,0))</f>
        <v/>
      </c>
      <c r="I23" s="23" t="n"/>
      <c r="J23" s="23" t="n"/>
      <c r="K23" s="24" t="n"/>
    </row>
    <row r="24">
      <c r="A24" s="23" t="n"/>
      <c r="B24" s="24" t="n"/>
      <c r="C24" s="24" t="n"/>
      <c r="D24" s="51" t="n"/>
      <c r="E24" s="54" t="n"/>
      <c r="F24" s="51" t="n"/>
      <c r="G24" s="53">
        <f>IF($A24="","",IF($A24="Imposta",IFERROR(VLOOKUP($B24,'Parametri e istruzioni'!$A$15:$C$23,2,FALSE),0),$D24))</f>
        <v/>
      </c>
      <c r="H24" s="53">
        <f>IF($A24="","",IFERROR($G24*$E24+$F24,0))</f>
        <v/>
      </c>
      <c r="I24" s="23" t="n"/>
      <c r="J24" s="23" t="n"/>
      <c r="K24" s="24" t="n"/>
    </row>
    <row r="25">
      <c r="A25" s="23" t="n"/>
      <c r="B25" s="24" t="n"/>
      <c r="C25" s="24" t="n"/>
      <c r="D25" s="51" t="n"/>
      <c r="E25" s="54" t="n"/>
      <c r="F25" s="51" t="n"/>
      <c r="G25" s="53">
        <f>IF($A25="","",IF($A25="Imposta",IFERROR(VLOOKUP($B25,'Parametri e istruzioni'!$A$15:$C$23,2,FALSE),0),$D25))</f>
        <v/>
      </c>
      <c r="H25" s="53">
        <f>IF($A25="","",IFERROR($G25*$E25+$F25,0))</f>
        <v/>
      </c>
      <c r="I25" s="23" t="n"/>
      <c r="J25" s="23" t="n"/>
      <c r="K25" s="24" t="n"/>
    </row>
    <row r="26">
      <c r="A26" s="23" t="n"/>
      <c r="B26" s="24" t="n"/>
      <c r="C26" s="24" t="n"/>
      <c r="D26" s="51" t="n"/>
      <c r="E26" s="54" t="n"/>
      <c r="F26" s="51" t="n"/>
      <c r="G26" s="53">
        <f>IF($A26="","",IF($A26="Imposta",IFERROR(VLOOKUP($B26,'Parametri e istruzioni'!$A$15:$C$23,2,FALSE),0),$D26))</f>
        <v/>
      </c>
      <c r="H26" s="53">
        <f>IF($A26="","",IFERROR($G26*$E26+$F26,0))</f>
        <v/>
      </c>
      <c r="I26" s="23" t="n"/>
      <c r="J26" s="23" t="n"/>
      <c r="K26" s="24" t="n"/>
    </row>
    <row r="27">
      <c r="A27" s="23" t="n"/>
      <c r="B27" s="24" t="n"/>
      <c r="C27" s="24" t="n"/>
      <c r="D27" s="51" t="n"/>
      <c r="E27" s="54" t="n"/>
      <c r="F27" s="51" t="n"/>
      <c r="G27" s="53">
        <f>IF($A27="","",IF($A27="Imposta",IFERROR(VLOOKUP($B27,'Parametri e istruzioni'!$A$15:$C$23,2,FALSE),0),$D27))</f>
        <v/>
      </c>
      <c r="H27" s="53">
        <f>IF($A27="","",IFERROR($G27*$E27+$F27,0))</f>
        <v/>
      </c>
      <c r="I27" s="23" t="n"/>
      <c r="J27" s="23" t="n"/>
      <c r="K27" s="24" t="n"/>
    </row>
    <row r="28">
      <c r="A28" s="23" t="n"/>
      <c r="B28" s="24" t="n"/>
      <c r="C28" s="24" t="n"/>
      <c r="D28" s="51" t="n"/>
      <c r="E28" s="54" t="n"/>
      <c r="F28" s="51" t="n"/>
      <c r="G28" s="53">
        <f>IF($A28="","",IF($A28="Imposta",IFERROR(VLOOKUP($B28,'Parametri e istruzioni'!$A$15:$C$23,2,FALSE),0),$D28))</f>
        <v/>
      </c>
      <c r="H28" s="53">
        <f>IF($A28="","",IFERROR($G28*$E28+$F28,0))</f>
        <v/>
      </c>
      <c r="I28" s="23" t="n"/>
      <c r="J28" s="23" t="n"/>
      <c r="K28" s="24" t="n"/>
    </row>
    <row r="29">
      <c r="A29" s="23" t="n"/>
      <c r="B29" s="24" t="n"/>
      <c r="C29" s="24" t="n"/>
      <c r="D29" s="51" t="n"/>
      <c r="E29" s="54" t="n"/>
      <c r="F29" s="51" t="n"/>
      <c r="G29" s="53">
        <f>IF($A29="","",IF($A29="Imposta",IFERROR(VLOOKUP($B29,'Parametri e istruzioni'!$A$15:$C$23,2,FALSE),0),$D29))</f>
        <v/>
      </c>
      <c r="H29" s="53">
        <f>IF($A29="","",IFERROR($G29*$E29+$F29,0))</f>
        <v/>
      </c>
      <c r="I29" s="23" t="n"/>
      <c r="J29" s="23" t="n"/>
      <c r="K29" s="24" t="n"/>
    </row>
    <row r="30">
      <c r="A30" s="23" t="n"/>
      <c r="B30" s="24" t="n"/>
      <c r="C30" s="24" t="n"/>
      <c r="D30" s="51" t="n"/>
      <c r="E30" s="54" t="n"/>
      <c r="F30" s="51" t="n"/>
      <c r="G30" s="53">
        <f>IF($A30="","",IF($A30="Imposta",IFERROR(VLOOKUP($B30,'Parametri e istruzioni'!$A$15:$C$23,2,FALSE),0),$D30))</f>
        <v/>
      </c>
      <c r="H30" s="53">
        <f>IF($A30="","",IFERROR($G30*$E30+$F30,0))</f>
        <v/>
      </c>
      <c r="I30" s="23" t="n"/>
      <c r="J30" s="23" t="n"/>
      <c r="K30" s="24" t="n"/>
    </row>
    <row r="31">
      <c r="A31" s="23" t="n"/>
      <c r="B31" s="24" t="n"/>
      <c r="C31" s="24" t="n"/>
      <c r="D31" s="51" t="n"/>
      <c r="E31" s="54" t="n"/>
      <c r="F31" s="51" t="n"/>
      <c r="G31" s="53">
        <f>IF($A31="","",IF($A31="Imposta",IFERROR(VLOOKUP($B31,'Parametri e istruzioni'!$A$15:$C$23,2,FALSE),0),$D31))</f>
        <v/>
      </c>
      <c r="H31" s="53">
        <f>IF($A31="","",IFERROR($G31*$E31+$F31,0))</f>
        <v/>
      </c>
      <c r="I31" s="23" t="n"/>
      <c r="J31" s="23" t="n"/>
      <c r="K31" s="24" t="n"/>
    </row>
    <row r="32">
      <c r="A32" s="23" t="n"/>
      <c r="B32" s="24" t="n"/>
      <c r="C32" s="24" t="n"/>
      <c r="D32" s="51" t="n"/>
      <c r="E32" s="54" t="n"/>
      <c r="F32" s="51" t="n"/>
      <c r="G32" s="53">
        <f>IF($A32="","",IF($A32="Imposta",IFERROR(VLOOKUP($B32,'Parametri e istruzioni'!$A$15:$C$23,2,FALSE),0),$D32))</f>
        <v/>
      </c>
      <c r="H32" s="53">
        <f>IF($A32="","",IFERROR($G32*$E32+$F32,0))</f>
        <v/>
      </c>
      <c r="I32" s="23" t="n"/>
      <c r="J32" s="23" t="n"/>
      <c r="K32" s="24" t="n"/>
    </row>
    <row r="33">
      <c r="A33" s="23" t="n"/>
      <c r="B33" s="24" t="n"/>
      <c r="C33" s="24" t="n"/>
      <c r="D33" s="51" t="n"/>
      <c r="E33" s="54" t="n"/>
      <c r="F33" s="51" t="n"/>
      <c r="G33" s="53">
        <f>IF($A33="","",IF($A33="Imposta",IFERROR(VLOOKUP($B33,'Parametri e istruzioni'!$A$15:$C$23,2,FALSE),0),$D33))</f>
        <v/>
      </c>
      <c r="H33" s="53">
        <f>IF($A33="","",IFERROR($G33*$E33+$F33,0))</f>
        <v/>
      </c>
      <c r="I33" s="23" t="n"/>
      <c r="J33" s="23" t="n"/>
      <c r="K33" s="24" t="n"/>
    </row>
    <row r="34">
      <c r="A34" s="23" t="n"/>
      <c r="B34" s="24" t="n"/>
      <c r="C34" s="24" t="n"/>
      <c r="D34" s="51" t="n"/>
      <c r="E34" s="54" t="n"/>
      <c r="F34" s="51" t="n"/>
      <c r="G34" s="53">
        <f>IF($A34="","",IF($A34="Imposta",IFERROR(VLOOKUP($B34,'Parametri e istruzioni'!$A$15:$C$23,2,FALSE),0),$D34))</f>
        <v/>
      </c>
      <c r="H34" s="53">
        <f>IF($A34="","",IFERROR($G34*$E34+$F34,0))</f>
        <v/>
      </c>
      <c r="I34" s="23" t="n"/>
      <c r="J34" s="23" t="n"/>
      <c r="K34" s="24" t="n"/>
    </row>
    <row r="35">
      <c r="A35" s="23" t="n"/>
      <c r="B35" s="24" t="n"/>
      <c r="C35" s="24" t="n"/>
      <c r="D35" s="51" t="n"/>
      <c r="E35" s="54" t="n"/>
      <c r="F35" s="51" t="n"/>
      <c r="G35" s="53">
        <f>IF($A35="","",IF($A35="Imposta",IFERROR(VLOOKUP($B35,'Parametri e istruzioni'!$A$15:$C$23,2,FALSE),0),$D35))</f>
        <v/>
      </c>
      <c r="H35" s="53">
        <f>IF($A35="","",IFERROR($G35*$E35+$F35,0))</f>
        <v/>
      </c>
      <c r="I35" s="23" t="n"/>
      <c r="J35" s="23" t="n"/>
      <c r="K35" s="24" t="n"/>
    </row>
    <row r="36">
      <c r="A36" s="23" t="n"/>
      <c r="B36" s="24" t="n"/>
      <c r="C36" s="24" t="n"/>
      <c r="D36" s="51" t="n"/>
      <c r="E36" s="54" t="n"/>
      <c r="F36" s="51" t="n"/>
      <c r="G36" s="53">
        <f>IF($A36="","",IF($A36="Imposta",IFERROR(VLOOKUP($B36,'Parametri e istruzioni'!$A$15:$C$23,2,FALSE),0),$D36))</f>
        <v/>
      </c>
      <c r="H36" s="53">
        <f>IF($A36="","",IFERROR($G36*$E36+$F36,0))</f>
        <v/>
      </c>
      <c r="I36" s="23" t="n"/>
      <c r="J36" s="23" t="n"/>
      <c r="K36" s="24" t="n"/>
    </row>
    <row r="37">
      <c r="A37" s="23" t="n"/>
      <c r="B37" s="24" t="n"/>
      <c r="C37" s="24" t="n"/>
      <c r="D37" s="51" t="n"/>
      <c r="E37" s="54" t="n"/>
      <c r="F37" s="51" t="n"/>
      <c r="G37" s="53">
        <f>IF($A37="","",IF($A37="Imposta",IFERROR(VLOOKUP($B37,'Parametri e istruzioni'!$A$15:$C$23,2,FALSE),0),$D37))</f>
        <v/>
      </c>
      <c r="H37" s="53">
        <f>IF($A37="","",IFERROR($G37*$E37+$F37,0))</f>
        <v/>
      </c>
      <c r="I37" s="23" t="n"/>
      <c r="J37" s="23" t="n"/>
      <c r="K37" s="24" t="n"/>
    </row>
    <row r="38">
      <c r="A38" s="23" t="n"/>
      <c r="B38" s="24" t="n"/>
      <c r="C38" s="24" t="n"/>
      <c r="D38" s="51" t="n"/>
      <c r="E38" s="54" t="n"/>
      <c r="F38" s="51" t="n"/>
      <c r="G38" s="53">
        <f>IF($A38="","",IF($A38="Imposta",IFERROR(VLOOKUP($B38,'Parametri e istruzioni'!$A$15:$C$23,2,FALSE),0),$D38))</f>
        <v/>
      </c>
      <c r="H38" s="53">
        <f>IF($A38="","",IFERROR($G38*$E38+$F38,0))</f>
        <v/>
      </c>
      <c r="I38" s="23" t="n"/>
      <c r="J38" s="23" t="n"/>
      <c r="K38" s="24" t="n"/>
    </row>
    <row r="39">
      <c r="A39" s="23" t="n"/>
      <c r="B39" s="24" t="n"/>
      <c r="C39" s="24" t="n"/>
      <c r="D39" s="51" t="n"/>
      <c r="E39" s="54" t="n"/>
      <c r="F39" s="51" t="n"/>
      <c r="G39" s="53">
        <f>IF($A39="","",IF($A39="Imposta",IFERROR(VLOOKUP($B39,'Parametri e istruzioni'!$A$15:$C$23,2,FALSE),0),$D39))</f>
        <v/>
      </c>
      <c r="H39" s="53">
        <f>IF($A39="","",IFERROR($G39*$E39+$F39,0))</f>
        <v/>
      </c>
      <c r="I39" s="23" t="n"/>
      <c r="J39" s="23" t="n"/>
      <c r="K39" s="24" t="n"/>
    </row>
    <row r="40">
      <c r="A40" s="23" t="n"/>
      <c r="B40" s="24" t="n"/>
      <c r="C40" s="24" t="n"/>
      <c r="D40" s="51" t="n"/>
      <c r="E40" s="54" t="n"/>
      <c r="F40" s="51" t="n"/>
      <c r="G40" s="53">
        <f>IF($A40="","",IF($A40="Imposta",IFERROR(VLOOKUP($B40,'Parametri e istruzioni'!$A$15:$C$23,2,FALSE),0),$D40))</f>
        <v/>
      </c>
      <c r="H40" s="53">
        <f>IF($A40="","",IFERROR($G40*$E40+$F40,0))</f>
        <v/>
      </c>
      <c r="I40" s="23" t="n"/>
      <c r="J40" s="23" t="n"/>
      <c r="K40" s="24" t="n"/>
    </row>
    <row r="41">
      <c r="A41" s="23" t="n"/>
      <c r="B41" s="24" t="n"/>
      <c r="C41" s="24" t="n"/>
      <c r="D41" s="51" t="n"/>
      <c r="E41" s="54" t="n"/>
      <c r="F41" s="51" t="n"/>
      <c r="G41" s="53">
        <f>IF($A41="","",IF($A41="Imposta",IFERROR(VLOOKUP($B41,'Parametri e istruzioni'!$A$15:$C$23,2,FALSE),0),$D41))</f>
        <v/>
      </c>
      <c r="H41" s="53">
        <f>IF($A41="","",IFERROR($G41*$E41+$F41,0))</f>
        <v/>
      </c>
      <c r="I41" s="23" t="n"/>
      <c r="J41" s="23" t="n"/>
      <c r="K41" s="24" t="n"/>
    </row>
    <row r="42">
      <c r="A42" s="23" t="n"/>
      <c r="B42" s="24" t="n"/>
      <c r="C42" s="24" t="n"/>
      <c r="D42" s="51" t="n"/>
      <c r="E42" s="54" t="n"/>
      <c r="F42" s="51" t="n"/>
      <c r="G42" s="53">
        <f>IF($A42="","",IF($A42="Imposta",IFERROR(VLOOKUP($B42,'Parametri e istruzioni'!$A$15:$C$23,2,FALSE),0),$D42))</f>
        <v/>
      </c>
      <c r="H42" s="53">
        <f>IF($A42="","",IFERROR($G42*$E42+$F42,0))</f>
        <v/>
      </c>
      <c r="I42" s="23" t="n"/>
      <c r="J42" s="23" t="n"/>
      <c r="K42" s="24" t="n"/>
    </row>
    <row r="43">
      <c r="A43" s="23" t="n"/>
      <c r="B43" s="24" t="n"/>
      <c r="C43" s="24" t="n"/>
      <c r="D43" s="51" t="n"/>
      <c r="E43" s="54" t="n"/>
      <c r="F43" s="51" t="n"/>
      <c r="G43" s="53">
        <f>IF($A43="","",IF($A43="Imposta",IFERROR(VLOOKUP($B43,'Parametri e istruzioni'!$A$15:$C$23,2,FALSE),0),$D43))</f>
        <v/>
      </c>
      <c r="H43" s="53">
        <f>IF($A43="","",IFERROR($G43*$E43+$F43,0))</f>
        <v/>
      </c>
      <c r="I43" s="23" t="n"/>
      <c r="J43" s="23" t="n"/>
      <c r="K43" s="24" t="n"/>
    </row>
    <row r="44">
      <c r="A44" s="23" t="n"/>
      <c r="B44" s="24" t="n"/>
      <c r="C44" s="24" t="n"/>
      <c r="D44" s="51" t="n"/>
      <c r="E44" s="54" t="n"/>
      <c r="F44" s="51" t="n"/>
      <c r="G44" s="53">
        <f>IF($A44="","",IF($A44="Imposta",IFERROR(VLOOKUP($B44,'Parametri e istruzioni'!$A$15:$C$23,2,FALSE),0),$D44))</f>
        <v/>
      </c>
      <c r="H44" s="53">
        <f>IF($A44="","",IFERROR($G44*$E44+$F44,0))</f>
        <v/>
      </c>
      <c r="I44" s="23" t="n"/>
      <c r="J44" s="23" t="n"/>
      <c r="K44" s="24" t="n"/>
    </row>
    <row r="45">
      <c r="A45" s="23" t="n"/>
      <c r="B45" s="24" t="n"/>
      <c r="C45" s="24" t="n"/>
      <c r="D45" s="51" t="n"/>
      <c r="E45" s="54" t="n"/>
      <c r="F45" s="51" t="n"/>
      <c r="G45" s="53">
        <f>IF($A45="","",IF($A45="Imposta",IFERROR(VLOOKUP($B45,'Parametri e istruzioni'!$A$15:$C$23,2,FALSE),0),$D45))</f>
        <v/>
      </c>
      <c r="H45" s="53">
        <f>IF($A45="","",IFERROR($G45*$E45+$F45,0))</f>
        <v/>
      </c>
      <c r="I45" s="23" t="n"/>
      <c r="J45" s="23" t="n"/>
      <c r="K45" s="24" t="n"/>
    </row>
    <row r="46">
      <c r="A46" s="23" t="n"/>
      <c r="B46" s="24" t="n"/>
      <c r="C46" s="24" t="n"/>
      <c r="D46" s="51" t="n"/>
      <c r="E46" s="54" t="n"/>
      <c r="F46" s="51" t="n"/>
      <c r="G46" s="53">
        <f>IF($A46="","",IF($A46="Imposta",IFERROR(VLOOKUP($B46,'Parametri e istruzioni'!$A$15:$C$23,2,FALSE),0),$D46))</f>
        <v/>
      </c>
      <c r="H46" s="53">
        <f>IF($A46="","",IFERROR($G46*$E46+$F46,0))</f>
        <v/>
      </c>
      <c r="I46" s="23" t="n"/>
      <c r="J46" s="23" t="n"/>
      <c r="K46" s="24" t="n"/>
    </row>
    <row r="47">
      <c r="A47" s="23" t="n"/>
      <c r="B47" s="24" t="n"/>
      <c r="C47" s="24" t="n"/>
      <c r="D47" s="51" t="n"/>
      <c r="E47" s="54" t="n"/>
      <c r="F47" s="51" t="n"/>
      <c r="G47" s="53">
        <f>IF($A47="","",IF($A47="Imposta",IFERROR(VLOOKUP($B47,'Parametri e istruzioni'!$A$15:$C$23,2,FALSE),0),$D47))</f>
        <v/>
      </c>
      <c r="H47" s="53">
        <f>IF($A47="","",IFERROR($G47*$E47+$F47,0))</f>
        <v/>
      </c>
      <c r="I47" s="23" t="n"/>
      <c r="J47" s="23" t="n"/>
      <c r="K47" s="24" t="n"/>
    </row>
    <row r="48">
      <c r="A48" s="23" t="n"/>
      <c r="B48" s="24" t="n"/>
      <c r="C48" s="24" t="n"/>
      <c r="D48" s="51" t="n"/>
      <c r="E48" s="54" t="n"/>
      <c r="F48" s="51" t="n"/>
      <c r="G48" s="53">
        <f>IF($A48="","",IF($A48="Imposta",IFERROR(VLOOKUP($B48,'Parametri e istruzioni'!$A$15:$C$23,2,FALSE),0),$D48))</f>
        <v/>
      </c>
      <c r="H48" s="53">
        <f>IF($A48="","",IFERROR($G48*$E48+$F48,0))</f>
        <v/>
      </c>
      <c r="I48" s="23" t="n"/>
      <c r="J48" s="23" t="n"/>
      <c r="K48" s="24" t="n"/>
    </row>
    <row r="49">
      <c r="A49" s="23" t="n"/>
      <c r="B49" s="24" t="n"/>
      <c r="C49" s="24" t="n"/>
      <c r="D49" s="51" t="n"/>
      <c r="E49" s="54" t="n"/>
      <c r="F49" s="51" t="n"/>
      <c r="G49" s="53">
        <f>IF($A49="","",IF($A49="Imposta",IFERROR(VLOOKUP($B49,'Parametri e istruzioni'!$A$15:$C$23,2,FALSE),0),$D49))</f>
        <v/>
      </c>
      <c r="H49" s="53">
        <f>IF($A49="","",IFERROR($G49*$E49+$F49,0))</f>
        <v/>
      </c>
      <c r="I49" s="23" t="n"/>
      <c r="J49" s="23" t="n"/>
      <c r="K49" s="24" t="n"/>
    </row>
    <row r="50">
      <c r="A50" s="23" t="n"/>
      <c r="B50" s="24" t="n"/>
      <c r="C50" s="24" t="n"/>
      <c r="D50" s="51" t="n"/>
      <c r="E50" s="54" t="n"/>
      <c r="F50" s="51" t="n"/>
      <c r="G50" s="53">
        <f>IF($A50="","",IF($A50="Imposta",IFERROR(VLOOKUP($B50,'Parametri e istruzioni'!$A$15:$C$23,2,FALSE),0),$D50))</f>
        <v/>
      </c>
      <c r="H50" s="53">
        <f>IF($A50="","",IFERROR($G50*$E50+$F50,0))</f>
        <v/>
      </c>
      <c r="I50" s="23" t="n"/>
      <c r="J50" s="23" t="n"/>
      <c r="K50" s="24" t="n"/>
    </row>
    <row r="51">
      <c r="A51" s="23" t="n"/>
      <c r="B51" s="24" t="n"/>
      <c r="C51" s="24" t="n"/>
      <c r="D51" s="51" t="n"/>
      <c r="E51" s="54" t="n"/>
      <c r="F51" s="51" t="n"/>
      <c r="G51" s="53">
        <f>IF($A51="","",IF($A51="Imposta",IFERROR(VLOOKUP($B51,'Parametri e istruzioni'!$A$15:$C$23,2,FALSE),0),$D51))</f>
        <v/>
      </c>
      <c r="H51" s="53">
        <f>IF($A51="","",IFERROR($G51*$E51+$F51,0))</f>
        <v/>
      </c>
      <c r="I51" s="23" t="n"/>
      <c r="J51" s="23" t="n"/>
      <c r="K51" s="24" t="n"/>
    </row>
    <row r="52">
      <c r="A52" s="23" t="n"/>
      <c r="B52" s="24" t="n"/>
      <c r="C52" s="24" t="n"/>
      <c r="D52" s="51" t="n"/>
      <c r="E52" s="54" t="n"/>
      <c r="F52" s="51" t="n"/>
      <c r="G52" s="53">
        <f>IF($A52="","",IF($A52="Imposta",IFERROR(VLOOKUP($B52,'Parametri e istruzioni'!$A$15:$C$23,2,FALSE),0),$D52))</f>
        <v/>
      </c>
      <c r="H52" s="53">
        <f>IF($A52="","",IFERROR($G52*$E52+$F52,0))</f>
        <v/>
      </c>
      <c r="I52" s="23" t="n"/>
      <c r="J52" s="23" t="n"/>
      <c r="K52" s="24" t="n"/>
    </row>
    <row r="53">
      <c r="A53" s="23" t="n"/>
      <c r="B53" s="24" t="n"/>
      <c r="C53" s="24" t="n"/>
      <c r="D53" s="51" t="n"/>
      <c r="E53" s="54" t="n"/>
      <c r="F53" s="51" t="n"/>
      <c r="G53" s="53">
        <f>IF($A53="","",IF($A53="Imposta",IFERROR(VLOOKUP($B53,'Parametri e istruzioni'!$A$15:$C$23,2,FALSE),0),$D53))</f>
        <v/>
      </c>
      <c r="H53" s="53">
        <f>IF($A53="","",IFERROR($G53*$E53+$F53,0))</f>
        <v/>
      </c>
      <c r="I53" s="23" t="n"/>
      <c r="J53" s="23" t="n"/>
      <c r="K53" s="24" t="n"/>
    </row>
    <row r="54">
      <c r="A54" s="23" t="n"/>
      <c r="B54" s="24" t="n"/>
      <c r="C54" s="24" t="n"/>
      <c r="D54" s="51" t="n"/>
      <c r="E54" s="54" t="n"/>
      <c r="F54" s="51" t="n"/>
      <c r="G54" s="53">
        <f>IF($A54="","",IF($A54="Imposta",IFERROR(VLOOKUP($B54,'Parametri e istruzioni'!$A$15:$C$23,2,FALSE),0),$D54))</f>
        <v/>
      </c>
      <c r="H54" s="53">
        <f>IF($A54="","",IFERROR($G54*$E54+$F54,0))</f>
        <v/>
      </c>
      <c r="I54" s="23" t="n"/>
      <c r="J54" s="23" t="n"/>
      <c r="K54" s="24" t="n"/>
    </row>
    <row r="55">
      <c r="A55" s="23" t="n"/>
      <c r="B55" s="24" t="n"/>
      <c r="C55" s="24" t="n"/>
      <c r="D55" s="51" t="n"/>
      <c r="E55" s="54" t="n"/>
      <c r="F55" s="51" t="n"/>
      <c r="G55" s="53">
        <f>IF($A55="","",IF($A55="Imposta",IFERROR(VLOOKUP($B55,'Parametri e istruzioni'!$A$15:$C$23,2,FALSE),0),$D55))</f>
        <v/>
      </c>
      <c r="H55" s="53">
        <f>IF($A55="","",IFERROR($G55*$E55+$F55,0))</f>
        <v/>
      </c>
      <c r="I55" s="23" t="n"/>
      <c r="J55" s="23" t="n"/>
      <c r="K55" s="24" t="n"/>
    </row>
    <row r="56">
      <c r="A56" s="23" t="n"/>
      <c r="B56" s="24" t="n"/>
      <c r="C56" s="24" t="n"/>
      <c r="D56" s="51" t="n"/>
      <c r="E56" s="54" t="n"/>
      <c r="F56" s="51" t="n"/>
      <c r="G56" s="53">
        <f>IF($A56="","",IF($A56="Imposta",IFERROR(VLOOKUP($B56,'Parametri e istruzioni'!$A$15:$C$23,2,FALSE),0),$D56))</f>
        <v/>
      </c>
      <c r="H56" s="53">
        <f>IF($A56="","",IFERROR($G56*$E56+$F56,0))</f>
        <v/>
      </c>
      <c r="I56" s="23" t="n"/>
      <c r="J56" s="23" t="n"/>
      <c r="K56" s="24" t="n"/>
    </row>
    <row r="57">
      <c r="A57" s="23" t="n"/>
      <c r="B57" s="24" t="n"/>
      <c r="C57" s="24" t="n"/>
      <c r="D57" s="51" t="n"/>
      <c r="E57" s="54" t="n"/>
      <c r="F57" s="51" t="n"/>
      <c r="G57" s="53">
        <f>IF($A57="","",IF($A57="Imposta",IFERROR(VLOOKUP($B57,'Parametri e istruzioni'!$A$15:$C$23,2,FALSE),0),$D57))</f>
        <v/>
      </c>
      <c r="H57" s="53">
        <f>IF($A57="","",IFERROR($G57*$E57+$F57,0))</f>
        <v/>
      </c>
      <c r="I57" s="23" t="n"/>
      <c r="J57" s="23" t="n"/>
      <c r="K57" s="24" t="n"/>
    </row>
    <row r="58">
      <c r="A58" s="23" t="n"/>
      <c r="B58" s="24" t="n"/>
      <c r="C58" s="24" t="n"/>
      <c r="D58" s="51" t="n"/>
      <c r="E58" s="54" t="n"/>
      <c r="F58" s="51" t="n"/>
      <c r="G58" s="53">
        <f>IF($A58="","",IF($A58="Imposta",IFERROR(VLOOKUP($B58,'Parametri e istruzioni'!$A$15:$C$23,2,FALSE),0),$D58))</f>
        <v/>
      </c>
      <c r="H58" s="53">
        <f>IF($A58="","",IFERROR($G58*$E58+$F58,0))</f>
        <v/>
      </c>
      <c r="I58" s="23" t="n"/>
      <c r="J58" s="23" t="n"/>
      <c r="K58" s="24" t="n"/>
    </row>
    <row r="59">
      <c r="A59" s="23" t="n"/>
      <c r="B59" s="24" t="n"/>
      <c r="C59" s="24" t="n"/>
      <c r="D59" s="51" t="n"/>
      <c r="E59" s="54" t="n"/>
      <c r="F59" s="51" t="n"/>
      <c r="G59" s="53">
        <f>IF($A59="","",IF($A59="Imposta",IFERROR(VLOOKUP($B59,'Parametri e istruzioni'!$A$15:$C$23,2,FALSE),0),$D59))</f>
        <v/>
      </c>
      <c r="H59" s="53">
        <f>IF($A59="","",IFERROR($G59*$E59+$F59,0))</f>
        <v/>
      </c>
      <c r="I59" s="23" t="n"/>
      <c r="J59" s="23" t="n"/>
      <c r="K59" s="24" t="n"/>
    </row>
    <row r="60">
      <c r="A60" s="23" t="n"/>
      <c r="B60" s="24" t="n"/>
      <c r="C60" s="24" t="n"/>
      <c r="D60" s="51" t="n"/>
      <c r="E60" s="54" t="n"/>
      <c r="F60" s="51" t="n"/>
      <c r="G60" s="53">
        <f>IF($A60="","",IF($A60="Imposta",IFERROR(VLOOKUP($B60,'Parametri e istruzioni'!$A$15:$C$23,2,FALSE),0),$D60))</f>
        <v/>
      </c>
      <c r="H60" s="53">
        <f>IF($A60="","",IFERROR($G60*$E60+$F60,0))</f>
        <v/>
      </c>
      <c r="I60" s="23" t="n"/>
      <c r="J60" s="23" t="n"/>
      <c r="K60" s="24" t="n"/>
    </row>
    <row r="61">
      <c r="A61" s="23" t="n"/>
      <c r="B61" s="24" t="n"/>
      <c r="C61" s="24" t="n"/>
      <c r="D61" s="51" t="n"/>
      <c r="E61" s="54" t="n"/>
      <c r="F61" s="51" t="n"/>
      <c r="G61" s="53">
        <f>IF($A61="","",IF($A61="Imposta",IFERROR(VLOOKUP($B61,'Parametri e istruzioni'!$A$15:$C$23,2,FALSE),0),$D61))</f>
        <v/>
      </c>
      <c r="H61" s="53">
        <f>IF($A61="","",IFERROR($G61*$E61+$F61,0))</f>
        <v/>
      </c>
      <c r="I61" s="23" t="n"/>
      <c r="J61" s="23" t="n"/>
      <c r="K61" s="24" t="n"/>
    </row>
    <row r="62">
      <c r="A62" s="23" t="n"/>
      <c r="B62" s="24" t="n"/>
      <c r="C62" s="24" t="n"/>
      <c r="D62" s="51" t="n"/>
      <c r="E62" s="54" t="n"/>
      <c r="F62" s="51" t="n"/>
      <c r="G62" s="53">
        <f>IF($A62="","",IF($A62="Imposta",IFERROR(VLOOKUP($B62,'Parametri e istruzioni'!$A$15:$C$23,2,FALSE),0),$D62))</f>
        <v/>
      </c>
      <c r="H62" s="53">
        <f>IF($A62="","",IFERROR($G62*$E62+$F62,0))</f>
        <v/>
      </c>
      <c r="I62" s="23" t="n"/>
      <c r="J62" s="23" t="n"/>
      <c r="K62" s="24" t="n"/>
    </row>
    <row r="63">
      <c r="A63" s="23" t="n"/>
      <c r="B63" s="24" t="n"/>
      <c r="C63" s="24" t="n"/>
      <c r="D63" s="51" t="n"/>
      <c r="E63" s="54" t="n"/>
      <c r="F63" s="51" t="n"/>
      <c r="G63" s="53">
        <f>IF($A63="","",IF($A63="Imposta",IFERROR(VLOOKUP($B63,'Parametri e istruzioni'!$A$15:$C$23,2,FALSE),0),$D63))</f>
        <v/>
      </c>
      <c r="H63" s="53">
        <f>IF($A63="","",IFERROR($G63*$E63+$F63,0))</f>
        <v/>
      </c>
      <c r="I63" s="23" t="n"/>
      <c r="J63" s="23" t="n"/>
      <c r="K63" s="24" t="n"/>
    </row>
    <row r="64">
      <c r="A64" s="23" t="n"/>
      <c r="B64" s="24" t="n"/>
      <c r="C64" s="24" t="n"/>
      <c r="D64" s="51" t="n"/>
      <c r="E64" s="54" t="n"/>
      <c r="F64" s="51" t="n"/>
      <c r="G64" s="53">
        <f>IF($A64="","",IF($A64="Imposta",IFERROR(VLOOKUP($B64,'Parametri e istruzioni'!$A$15:$C$23,2,FALSE),0),$D64))</f>
        <v/>
      </c>
      <c r="H64" s="53">
        <f>IF($A64="","",IFERROR($G64*$E64+$F64,0))</f>
        <v/>
      </c>
      <c r="I64" s="23" t="n"/>
      <c r="J64" s="23" t="n"/>
      <c r="K64" s="24" t="n"/>
    </row>
    <row r="65">
      <c r="A65" s="23" t="n"/>
      <c r="B65" s="24" t="n"/>
      <c r="C65" s="24" t="n"/>
      <c r="D65" s="51" t="n"/>
      <c r="E65" s="54" t="n"/>
      <c r="F65" s="51" t="n"/>
      <c r="G65" s="53">
        <f>IF($A65="","",IF($A65="Imposta",IFERROR(VLOOKUP($B65,'Parametri e istruzioni'!$A$15:$C$23,2,FALSE),0),$D65))</f>
        <v/>
      </c>
      <c r="H65" s="53">
        <f>IF($A65="","",IFERROR($G65*$E65+$F65,0))</f>
        <v/>
      </c>
      <c r="I65" s="23" t="n"/>
      <c r="J65" s="23" t="n"/>
      <c r="K65" s="24" t="n"/>
    </row>
    <row r="66">
      <c r="A66" s="23" t="n"/>
      <c r="B66" s="24" t="n"/>
      <c r="C66" s="24" t="n"/>
      <c r="D66" s="51" t="n"/>
      <c r="E66" s="54" t="n"/>
      <c r="F66" s="51" t="n"/>
      <c r="G66" s="53">
        <f>IF($A66="","",IF($A66="Imposta",IFERROR(VLOOKUP($B66,'Parametri e istruzioni'!$A$15:$C$23,2,FALSE),0),$D66))</f>
        <v/>
      </c>
      <c r="H66" s="53">
        <f>IF($A66="","",IFERROR($G66*$E66+$F66,0))</f>
        <v/>
      </c>
      <c r="I66" s="23" t="n"/>
      <c r="J66" s="23" t="n"/>
      <c r="K66" s="24" t="n"/>
    </row>
    <row r="67">
      <c r="A67" s="23" t="n"/>
      <c r="B67" s="24" t="n"/>
      <c r="C67" s="24" t="n"/>
      <c r="D67" s="51" t="n"/>
      <c r="E67" s="54" t="n"/>
      <c r="F67" s="51" t="n"/>
      <c r="G67" s="53">
        <f>IF($A67="","",IF($A67="Imposta",IFERROR(VLOOKUP($B67,'Parametri e istruzioni'!$A$15:$C$23,2,FALSE),0),$D67))</f>
        <v/>
      </c>
      <c r="H67" s="53">
        <f>IF($A67="","",IFERROR($G67*$E67+$F67,0))</f>
        <v/>
      </c>
      <c r="I67" s="23" t="n"/>
      <c r="J67" s="23" t="n"/>
      <c r="K67" s="24" t="n"/>
    </row>
    <row r="68">
      <c r="A68" s="23" t="n"/>
      <c r="B68" s="24" t="n"/>
      <c r="C68" s="24" t="n"/>
      <c r="D68" s="51" t="n"/>
      <c r="E68" s="54" t="n"/>
      <c r="F68" s="51" t="n"/>
      <c r="G68" s="53">
        <f>IF($A68="","",IF($A68="Imposta",IFERROR(VLOOKUP($B68,'Parametri e istruzioni'!$A$15:$C$23,2,FALSE),0),$D68))</f>
        <v/>
      </c>
      <c r="H68" s="53">
        <f>IF($A68="","",IFERROR($G68*$E68+$F68,0))</f>
        <v/>
      </c>
      <c r="I68" s="23" t="n"/>
      <c r="J68" s="23" t="n"/>
      <c r="K68" s="24" t="n"/>
    </row>
    <row r="69">
      <c r="A69" s="23" t="n"/>
      <c r="B69" s="24" t="n"/>
      <c r="C69" s="24" t="n"/>
      <c r="D69" s="51" t="n"/>
      <c r="E69" s="54" t="n"/>
      <c r="F69" s="51" t="n"/>
      <c r="G69" s="53">
        <f>IF($A69="","",IF($A69="Imposta",IFERROR(VLOOKUP($B69,'Parametri e istruzioni'!$A$15:$C$23,2,FALSE),0),$D69))</f>
        <v/>
      </c>
      <c r="H69" s="53">
        <f>IF($A69="","",IFERROR($G69*$E69+$F69,0))</f>
        <v/>
      </c>
      <c r="I69" s="23" t="n"/>
      <c r="J69" s="23" t="n"/>
      <c r="K69" s="24" t="n"/>
    </row>
    <row r="70">
      <c r="A70" s="23" t="n"/>
      <c r="B70" s="24" t="n"/>
      <c r="C70" s="24" t="n"/>
      <c r="D70" s="51" t="n"/>
      <c r="E70" s="54" t="n"/>
      <c r="F70" s="51" t="n"/>
      <c r="G70" s="53">
        <f>IF($A70="","",IF($A70="Imposta",IFERROR(VLOOKUP($B70,'Parametri e istruzioni'!$A$15:$C$23,2,FALSE),0),$D70))</f>
        <v/>
      </c>
      <c r="H70" s="53">
        <f>IF($A70="","",IFERROR($G70*$E70+$F70,0))</f>
        <v/>
      </c>
      <c r="I70" s="23" t="n"/>
      <c r="J70" s="23" t="n"/>
      <c r="K70" s="24" t="n"/>
    </row>
    <row r="71">
      <c r="A71" s="23" t="n"/>
      <c r="B71" s="24" t="n"/>
      <c r="C71" s="24" t="n"/>
      <c r="D71" s="51" t="n"/>
      <c r="E71" s="54" t="n"/>
      <c r="F71" s="51" t="n"/>
      <c r="G71" s="53">
        <f>IF($A71="","",IF($A71="Imposta",IFERROR(VLOOKUP($B71,'Parametri e istruzioni'!$A$15:$C$23,2,FALSE),0),$D71))</f>
        <v/>
      </c>
      <c r="H71" s="53">
        <f>IF($A71="","",IFERROR($G71*$E71+$F71,0))</f>
        <v/>
      </c>
      <c r="I71" s="23" t="n"/>
      <c r="J71" s="23" t="n"/>
      <c r="K71" s="24" t="n"/>
    </row>
    <row r="72">
      <c r="A72" s="23" t="n"/>
      <c r="B72" s="24" t="n"/>
      <c r="C72" s="24" t="n"/>
      <c r="D72" s="51" t="n"/>
      <c r="E72" s="54" t="n"/>
      <c r="F72" s="51" t="n"/>
      <c r="G72" s="53">
        <f>IF($A72="","",IF($A72="Imposta",IFERROR(VLOOKUP($B72,'Parametri e istruzioni'!$A$15:$C$23,2,FALSE),0),$D72))</f>
        <v/>
      </c>
      <c r="H72" s="53">
        <f>IF($A72="","",IFERROR($G72*$E72+$F72,0))</f>
        <v/>
      </c>
      <c r="I72" s="23" t="n"/>
      <c r="J72" s="23" t="n"/>
      <c r="K72" s="24" t="n"/>
    </row>
    <row r="73">
      <c r="A73" s="23" t="n"/>
      <c r="B73" s="24" t="n"/>
      <c r="C73" s="24" t="n"/>
      <c r="D73" s="51" t="n"/>
      <c r="E73" s="54" t="n"/>
      <c r="F73" s="51" t="n"/>
      <c r="G73" s="53">
        <f>IF($A73="","",IF($A73="Imposta",IFERROR(VLOOKUP($B73,'Parametri e istruzioni'!$A$15:$C$23,2,FALSE),0),$D73))</f>
        <v/>
      </c>
      <c r="H73" s="53">
        <f>IF($A73="","",IFERROR($G73*$E73+$F73,0))</f>
        <v/>
      </c>
      <c r="I73" s="23" t="n"/>
      <c r="J73" s="23" t="n"/>
      <c r="K73" s="24" t="n"/>
    </row>
    <row r="74">
      <c r="A74" s="23" t="n"/>
      <c r="B74" s="24" t="n"/>
      <c r="C74" s="24" t="n"/>
      <c r="D74" s="51" t="n"/>
      <c r="E74" s="54" t="n"/>
      <c r="F74" s="51" t="n"/>
      <c r="G74" s="53">
        <f>IF($A74="","",IF($A74="Imposta",IFERROR(VLOOKUP($B74,'Parametri e istruzioni'!$A$15:$C$23,2,FALSE),0),$D74))</f>
        <v/>
      </c>
      <c r="H74" s="53">
        <f>IF($A74="","",IFERROR($G74*$E74+$F74,0))</f>
        <v/>
      </c>
      <c r="I74" s="23" t="n"/>
      <c r="J74" s="23" t="n"/>
      <c r="K74" s="24" t="n"/>
    </row>
    <row r="75">
      <c r="A75" s="23" t="n"/>
      <c r="B75" s="24" t="n"/>
      <c r="C75" s="24" t="n"/>
      <c r="D75" s="51" t="n"/>
      <c r="E75" s="54" t="n"/>
      <c r="F75" s="51" t="n"/>
      <c r="G75" s="53">
        <f>IF($A75="","",IF($A75="Imposta",IFERROR(VLOOKUP($B75,'Parametri e istruzioni'!$A$15:$C$23,2,FALSE),0),$D75))</f>
        <v/>
      </c>
      <c r="H75" s="53">
        <f>IF($A75="","",IFERROR($G75*$E75+$F75,0))</f>
        <v/>
      </c>
      <c r="I75" s="23" t="n"/>
      <c r="J75" s="23" t="n"/>
      <c r="K75" s="24" t="n"/>
    </row>
    <row r="76">
      <c r="A76" s="23" t="n"/>
      <c r="B76" s="24" t="n"/>
      <c r="C76" s="24" t="n"/>
      <c r="D76" s="51" t="n"/>
      <c r="E76" s="54" t="n"/>
      <c r="F76" s="51" t="n"/>
      <c r="G76" s="53">
        <f>IF($A76="","",IF($A76="Imposta",IFERROR(VLOOKUP($B76,'Parametri e istruzioni'!$A$15:$C$23,2,FALSE),0),$D76))</f>
        <v/>
      </c>
      <c r="H76" s="53">
        <f>IF($A76="","",IFERROR($G76*$E76+$F76,0))</f>
        <v/>
      </c>
      <c r="I76" s="23" t="n"/>
      <c r="J76" s="23" t="n"/>
      <c r="K76" s="24" t="n"/>
    </row>
    <row r="77">
      <c r="A77" s="23" t="n"/>
      <c r="B77" s="24" t="n"/>
      <c r="C77" s="24" t="n"/>
      <c r="D77" s="51" t="n"/>
      <c r="E77" s="54" t="n"/>
      <c r="F77" s="51" t="n"/>
      <c r="G77" s="53">
        <f>IF($A77="","",IF($A77="Imposta",IFERROR(VLOOKUP($B77,'Parametri e istruzioni'!$A$15:$C$23,2,FALSE),0),$D77))</f>
        <v/>
      </c>
      <c r="H77" s="53">
        <f>IF($A77="","",IFERROR($G77*$E77+$F77,0))</f>
        <v/>
      </c>
      <c r="I77" s="23" t="n"/>
      <c r="J77" s="23" t="n"/>
      <c r="K77" s="24" t="n"/>
    </row>
    <row r="78">
      <c r="A78" s="23" t="n"/>
      <c r="B78" s="24" t="n"/>
      <c r="C78" s="24" t="n"/>
      <c r="D78" s="51" t="n"/>
      <c r="E78" s="54" t="n"/>
      <c r="F78" s="51" t="n"/>
      <c r="G78" s="53">
        <f>IF($A78="","",IF($A78="Imposta",IFERROR(VLOOKUP($B78,'Parametri e istruzioni'!$A$15:$C$23,2,FALSE),0),$D78))</f>
        <v/>
      </c>
      <c r="H78" s="53">
        <f>IF($A78="","",IFERROR($G78*$E78+$F78,0))</f>
        <v/>
      </c>
      <c r="I78" s="23" t="n"/>
      <c r="J78" s="23" t="n"/>
      <c r="K78" s="24" t="n"/>
    </row>
    <row r="79">
      <c r="A79" s="23" t="n"/>
      <c r="B79" s="24" t="n"/>
      <c r="C79" s="24" t="n"/>
      <c r="D79" s="51" t="n"/>
      <c r="E79" s="54" t="n"/>
      <c r="F79" s="51" t="n"/>
      <c r="G79" s="53">
        <f>IF($A79="","",IF($A79="Imposta",IFERROR(VLOOKUP($B79,'Parametri e istruzioni'!$A$15:$C$23,2,FALSE),0),$D79))</f>
        <v/>
      </c>
      <c r="H79" s="53">
        <f>IF($A79="","",IFERROR($G79*$E79+$F79,0))</f>
        <v/>
      </c>
      <c r="I79" s="23" t="n"/>
      <c r="J79" s="23" t="n"/>
      <c r="K79" s="24" t="n"/>
    </row>
    <row r="80">
      <c r="A80" s="23" t="n"/>
      <c r="B80" s="24" t="n"/>
      <c r="C80" s="24" t="n"/>
      <c r="D80" s="51" t="n"/>
      <c r="E80" s="54" t="n"/>
      <c r="F80" s="51" t="n"/>
      <c r="G80" s="53">
        <f>IF($A80="","",IF($A80="Imposta",IFERROR(VLOOKUP($B80,'Parametri e istruzioni'!$A$15:$C$23,2,FALSE),0),$D80))</f>
        <v/>
      </c>
      <c r="H80" s="53">
        <f>IF($A80="","",IFERROR($G80*$E80+$F80,0))</f>
        <v/>
      </c>
      <c r="I80" s="23" t="n"/>
      <c r="J80" s="23" t="n"/>
      <c r="K80" s="24" t="n"/>
    </row>
    <row r="81">
      <c r="A81" s="23" t="n"/>
      <c r="B81" s="24" t="n"/>
      <c r="C81" s="24" t="n"/>
      <c r="D81" s="51" t="n"/>
      <c r="E81" s="54" t="n"/>
      <c r="F81" s="51" t="n"/>
      <c r="G81" s="53">
        <f>IF($A81="","",IF($A81="Imposta",IFERROR(VLOOKUP($B81,'Parametri e istruzioni'!$A$15:$C$23,2,FALSE),0),$D81))</f>
        <v/>
      </c>
      <c r="H81" s="53">
        <f>IF($A81="","",IFERROR($G81*$E81+$F81,0))</f>
        <v/>
      </c>
      <c r="I81" s="23" t="n"/>
      <c r="J81" s="23" t="n"/>
      <c r="K81" s="24" t="n"/>
    </row>
    <row r="82">
      <c r="A82" s="23" t="n"/>
      <c r="B82" s="24" t="n"/>
      <c r="C82" s="24" t="n"/>
      <c r="D82" s="51" t="n"/>
      <c r="E82" s="54" t="n"/>
      <c r="F82" s="51" t="n"/>
      <c r="G82" s="53">
        <f>IF($A82="","",IF($A82="Imposta",IFERROR(VLOOKUP($B82,'Parametri e istruzioni'!$A$15:$C$23,2,FALSE),0),$D82))</f>
        <v/>
      </c>
      <c r="H82" s="53">
        <f>IF($A82="","",IFERROR($G82*$E82+$F82,0))</f>
        <v/>
      </c>
      <c r="I82" s="23" t="n"/>
      <c r="J82" s="23" t="n"/>
      <c r="K82" s="24" t="n"/>
    </row>
    <row r="83">
      <c r="A83" s="23" t="n"/>
      <c r="B83" s="24" t="n"/>
      <c r="C83" s="24" t="n"/>
      <c r="D83" s="51" t="n"/>
      <c r="E83" s="54" t="n"/>
      <c r="F83" s="51" t="n"/>
      <c r="G83" s="53">
        <f>IF($A83="","",IF($A83="Imposta",IFERROR(VLOOKUP($B83,'Parametri e istruzioni'!$A$15:$C$23,2,FALSE),0),$D83))</f>
        <v/>
      </c>
      <c r="H83" s="53">
        <f>IF($A83="","",IFERROR($G83*$E83+$F83,0))</f>
        <v/>
      </c>
      <c r="I83" s="23" t="n"/>
      <c r="J83" s="23" t="n"/>
      <c r="K83" s="24" t="n"/>
    </row>
    <row r="84">
      <c r="A84" s="23" t="n"/>
      <c r="B84" s="24" t="n"/>
      <c r="C84" s="24" t="n"/>
      <c r="D84" s="51" t="n"/>
      <c r="E84" s="54" t="n"/>
      <c r="F84" s="51" t="n"/>
      <c r="G84" s="53">
        <f>IF($A84="","",IF($A84="Imposta",IFERROR(VLOOKUP($B84,'Parametri e istruzioni'!$A$15:$C$23,2,FALSE),0),$D84))</f>
        <v/>
      </c>
      <c r="H84" s="53">
        <f>IF($A84="","",IFERROR($G84*$E84+$F84,0))</f>
        <v/>
      </c>
      <c r="I84" s="23" t="n"/>
      <c r="J84" s="23" t="n"/>
      <c r="K84" s="24" t="n"/>
    </row>
    <row r="85">
      <c r="A85" s="23" t="n"/>
      <c r="B85" s="24" t="n"/>
      <c r="C85" s="24" t="n"/>
      <c r="D85" s="51" t="n"/>
      <c r="E85" s="54" t="n"/>
      <c r="F85" s="51" t="n"/>
      <c r="G85" s="53">
        <f>IF($A85="","",IF($A85="Imposta",IFERROR(VLOOKUP($B85,'Parametri e istruzioni'!$A$15:$C$23,2,FALSE),0),$D85))</f>
        <v/>
      </c>
      <c r="H85" s="53">
        <f>IF($A85="","",IFERROR($G85*$E85+$F85,0))</f>
        <v/>
      </c>
      <c r="I85" s="23" t="n"/>
      <c r="J85" s="23" t="n"/>
      <c r="K85" s="24" t="n"/>
    </row>
    <row r="86">
      <c r="A86" s="23" t="n"/>
      <c r="B86" s="24" t="n"/>
      <c r="C86" s="24" t="n"/>
      <c r="D86" s="51" t="n"/>
      <c r="E86" s="54" t="n"/>
      <c r="F86" s="51" t="n"/>
      <c r="G86" s="53">
        <f>IF($A86="","",IF($A86="Imposta",IFERROR(VLOOKUP($B86,'Parametri e istruzioni'!$A$15:$C$23,2,FALSE),0),$D86))</f>
        <v/>
      </c>
      <c r="H86" s="53">
        <f>IF($A86="","",IFERROR($G86*$E86+$F86,0))</f>
        <v/>
      </c>
      <c r="I86" s="23" t="n"/>
      <c r="J86" s="23" t="n"/>
      <c r="K86" s="24" t="n"/>
    </row>
    <row r="87">
      <c r="A87" s="23" t="n"/>
      <c r="B87" s="24" t="n"/>
      <c r="C87" s="24" t="n"/>
      <c r="D87" s="51" t="n"/>
      <c r="E87" s="54" t="n"/>
      <c r="F87" s="51" t="n"/>
      <c r="G87" s="53">
        <f>IF($A87="","",IF($A87="Imposta",IFERROR(VLOOKUP($B87,'Parametri e istruzioni'!$A$15:$C$23,2,FALSE),0),$D87))</f>
        <v/>
      </c>
      <c r="H87" s="53">
        <f>IF($A87="","",IFERROR($G87*$E87+$F87,0))</f>
        <v/>
      </c>
      <c r="I87" s="23" t="n"/>
      <c r="J87" s="23" t="n"/>
      <c r="K87" s="24" t="n"/>
    </row>
    <row r="88">
      <c r="A88" s="23" t="n"/>
      <c r="B88" s="24" t="n"/>
      <c r="C88" s="24" t="n"/>
      <c r="D88" s="51" t="n"/>
      <c r="E88" s="54" t="n"/>
      <c r="F88" s="51" t="n"/>
      <c r="G88" s="53">
        <f>IF($A88="","",IF($A88="Imposta",IFERROR(VLOOKUP($B88,'Parametri e istruzioni'!$A$15:$C$23,2,FALSE),0),$D88))</f>
        <v/>
      </c>
      <c r="H88" s="53">
        <f>IF($A88="","",IFERROR($G88*$E88+$F88,0))</f>
        <v/>
      </c>
      <c r="I88" s="23" t="n"/>
      <c r="J88" s="23" t="n"/>
      <c r="K88" s="24" t="n"/>
    </row>
    <row r="89">
      <c r="A89" s="23" t="n"/>
      <c r="B89" s="24" t="n"/>
      <c r="C89" s="24" t="n"/>
      <c r="D89" s="51" t="n"/>
      <c r="E89" s="54" t="n"/>
      <c r="F89" s="51" t="n"/>
      <c r="G89" s="53">
        <f>IF($A89="","",IF($A89="Imposta",IFERROR(VLOOKUP($B89,'Parametri e istruzioni'!$A$15:$C$23,2,FALSE),0),$D89))</f>
        <v/>
      </c>
      <c r="H89" s="53">
        <f>IF($A89="","",IFERROR($G89*$E89+$F89,0))</f>
        <v/>
      </c>
      <c r="I89" s="23" t="n"/>
      <c r="J89" s="23" t="n"/>
      <c r="K89" s="24" t="n"/>
    </row>
    <row r="90">
      <c r="A90" s="23" t="n"/>
      <c r="B90" s="24" t="n"/>
      <c r="C90" s="24" t="n"/>
      <c r="D90" s="51" t="n"/>
      <c r="E90" s="54" t="n"/>
      <c r="F90" s="51" t="n"/>
      <c r="G90" s="53">
        <f>IF($A90="","",IF($A90="Imposta",IFERROR(VLOOKUP($B90,'Parametri e istruzioni'!$A$15:$C$23,2,FALSE),0),$D90))</f>
        <v/>
      </c>
      <c r="H90" s="53">
        <f>IF($A90="","",IFERROR($G90*$E90+$F90,0))</f>
        <v/>
      </c>
      <c r="I90" s="23" t="n"/>
      <c r="J90" s="23" t="n"/>
      <c r="K90" s="24" t="n"/>
    </row>
    <row r="91">
      <c r="A91" s="23" t="n"/>
      <c r="B91" s="24" t="n"/>
      <c r="C91" s="24" t="n"/>
      <c r="D91" s="51" t="n"/>
      <c r="E91" s="54" t="n"/>
      <c r="F91" s="51" t="n"/>
      <c r="G91" s="53">
        <f>IF($A91="","",IF($A91="Imposta",IFERROR(VLOOKUP($B91,'Parametri e istruzioni'!$A$15:$C$23,2,FALSE),0),$D91))</f>
        <v/>
      </c>
      <c r="H91" s="53">
        <f>IF($A91="","",IFERROR($G91*$E91+$F91,0))</f>
        <v/>
      </c>
      <c r="I91" s="23" t="n"/>
      <c r="J91" s="23" t="n"/>
      <c r="K91" s="24" t="n"/>
    </row>
    <row r="92">
      <c r="A92" s="23" t="n"/>
      <c r="B92" s="24" t="n"/>
      <c r="C92" s="24" t="n"/>
      <c r="D92" s="51" t="n"/>
      <c r="E92" s="54" t="n"/>
      <c r="F92" s="51" t="n"/>
      <c r="G92" s="53">
        <f>IF($A92="","",IF($A92="Imposta",IFERROR(VLOOKUP($B92,'Parametri e istruzioni'!$A$15:$C$23,2,FALSE),0),$D92))</f>
        <v/>
      </c>
      <c r="H92" s="53">
        <f>IF($A92="","",IFERROR($G92*$E92+$F92,0))</f>
        <v/>
      </c>
      <c r="I92" s="23" t="n"/>
      <c r="J92" s="23" t="n"/>
      <c r="K92" s="24" t="n"/>
    </row>
    <row r="93">
      <c r="A93" s="23" t="n"/>
      <c r="B93" s="24" t="n"/>
      <c r="C93" s="24" t="n"/>
      <c r="D93" s="51" t="n"/>
      <c r="E93" s="54" t="n"/>
      <c r="F93" s="51" t="n"/>
      <c r="G93" s="53">
        <f>IF($A93="","",IF($A93="Imposta",IFERROR(VLOOKUP($B93,'Parametri e istruzioni'!$A$15:$C$23,2,FALSE),0),$D93))</f>
        <v/>
      </c>
      <c r="H93" s="53">
        <f>IF($A93="","",IFERROR($G93*$E93+$F93,0))</f>
        <v/>
      </c>
      <c r="I93" s="23" t="n"/>
      <c r="J93" s="23" t="n"/>
      <c r="K93" s="24" t="n"/>
    </row>
    <row r="94">
      <c r="A94" s="23" t="n"/>
      <c r="B94" s="24" t="n"/>
      <c r="C94" s="24" t="n"/>
      <c r="D94" s="51" t="n"/>
      <c r="E94" s="54" t="n"/>
      <c r="F94" s="51" t="n"/>
      <c r="G94" s="53">
        <f>IF($A94="","",IF($A94="Imposta",IFERROR(VLOOKUP($B94,'Parametri e istruzioni'!$A$15:$C$23,2,FALSE),0),$D94))</f>
        <v/>
      </c>
      <c r="H94" s="53">
        <f>IF($A94="","",IFERROR($G94*$E94+$F94,0))</f>
        <v/>
      </c>
      <c r="I94" s="23" t="n"/>
      <c r="J94" s="23" t="n"/>
      <c r="K94" s="24" t="n"/>
    </row>
    <row r="95">
      <c r="A95" s="23" t="n"/>
      <c r="B95" s="24" t="n"/>
      <c r="C95" s="24" t="n"/>
      <c r="D95" s="51" t="n"/>
      <c r="E95" s="54" t="n"/>
      <c r="F95" s="51" t="n"/>
      <c r="G95" s="53">
        <f>IF($A95="","",IF($A95="Imposta",IFERROR(VLOOKUP($B95,'Parametri e istruzioni'!$A$15:$C$23,2,FALSE),0),$D95))</f>
        <v/>
      </c>
      <c r="H95" s="53">
        <f>IF($A95="","",IFERROR($G95*$E95+$F95,0))</f>
        <v/>
      </c>
      <c r="I95" s="23" t="n"/>
      <c r="J95" s="23" t="n"/>
      <c r="K95" s="24" t="n"/>
    </row>
    <row r="96">
      <c r="A96" s="23" t="n"/>
      <c r="B96" s="24" t="n"/>
      <c r="C96" s="24" t="n"/>
      <c r="D96" s="51" t="n"/>
      <c r="E96" s="54" t="n"/>
      <c r="F96" s="51" t="n"/>
      <c r="G96" s="53">
        <f>IF($A96="","",IF($A96="Imposta",IFERROR(VLOOKUP($B96,'Parametri e istruzioni'!$A$15:$C$23,2,FALSE),0),$D96))</f>
        <v/>
      </c>
      <c r="H96" s="53">
        <f>IF($A96="","",IFERROR($G96*$E96+$F96,0))</f>
        <v/>
      </c>
      <c r="I96" s="23" t="n"/>
      <c r="J96" s="23" t="n"/>
      <c r="K96" s="24" t="n"/>
    </row>
    <row r="97">
      <c r="A97" s="23" t="n"/>
      <c r="B97" s="24" t="n"/>
      <c r="C97" s="24" t="n"/>
      <c r="D97" s="51" t="n"/>
      <c r="E97" s="54" t="n"/>
      <c r="F97" s="51" t="n"/>
      <c r="G97" s="53">
        <f>IF($A97="","",IF($A97="Imposta",IFERROR(VLOOKUP($B97,'Parametri e istruzioni'!$A$15:$C$23,2,FALSE),0),$D97))</f>
        <v/>
      </c>
      <c r="H97" s="53">
        <f>IF($A97="","",IFERROR($G97*$E97+$F97,0))</f>
        <v/>
      </c>
      <c r="I97" s="23" t="n"/>
      <c r="J97" s="23" t="n"/>
      <c r="K97" s="24" t="n"/>
    </row>
    <row r="98">
      <c r="A98" s="23" t="n"/>
      <c r="B98" s="24" t="n"/>
      <c r="C98" s="24" t="n"/>
      <c r="D98" s="51" t="n"/>
      <c r="E98" s="54" t="n"/>
      <c r="F98" s="51" t="n"/>
      <c r="G98" s="53">
        <f>IF($A98="","",IF($A98="Imposta",IFERROR(VLOOKUP($B98,'Parametri e istruzioni'!$A$15:$C$23,2,FALSE),0),$D98))</f>
        <v/>
      </c>
      <c r="H98" s="53">
        <f>IF($A98="","",IFERROR($G98*$E98+$F98,0))</f>
        <v/>
      </c>
      <c r="I98" s="23" t="n"/>
      <c r="J98" s="23" t="n"/>
      <c r="K98" s="24" t="n"/>
    </row>
    <row r="99">
      <c r="A99" s="23" t="n"/>
      <c r="B99" s="24" t="n"/>
      <c r="C99" s="24" t="n"/>
      <c r="D99" s="51" t="n"/>
      <c r="E99" s="54" t="n"/>
      <c r="F99" s="51" t="n"/>
      <c r="G99" s="53">
        <f>IF($A99="","",IF($A99="Imposta",IFERROR(VLOOKUP($B99,'Parametri e istruzioni'!$A$15:$C$23,2,FALSE),0),$D99))</f>
        <v/>
      </c>
      <c r="H99" s="53">
        <f>IF($A99="","",IFERROR($G99*$E99+$F99,0))</f>
        <v/>
      </c>
      <c r="I99" s="23" t="n"/>
      <c r="J99" s="23" t="n"/>
      <c r="K99" s="24" t="n"/>
    </row>
    <row r="100">
      <c r="A100" s="23" t="n"/>
      <c r="B100" s="24" t="n"/>
      <c r="C100" s="24" t="n"/>
      <c r="D100" s="51" t="n"/>
      <c r="E100" s="54" t="n"/>
      <c r="F100" s="51" t="n"/>
      <c r="G100" s="53">
        <f>IF($A100="","",IF($A100="Imposta",IFERROR(VLOOKUP($B100,'Parametri e istruzioni'!$A$15:$C$23,2,FALSE),0),$D100))</f>
        <v/>
      </c>
      <c r="H100" s="53">
        <f>IF($A100="","",IFERROR($G100*$E100+$F100,0))</f>
        <v/>
      </c>
      <c r="I100" s="23" t="n"/>
      <c r="J100" s="23" t="n"/>
      <c r="K100" s="24" t="n"/>
    </row>
    <row r="101">
      <c r="A101" s="23" t="n"/>
      <c r="B101" s="24" t="n"/>
      <c r="C101" s="24" t="n"/>
      <c r="D101" s="51" t="n"/>
      <c r="E101" s="54" t="n"/>
      <c r="F101" s="51" t="n"/>
      <c r="G101" s="53">
        <f>IF($A101="","",IF($A101="Imposta",IFERROR(VLOOKUP($B101,'Parametri e istruzioni'!$A$15:$C$23,2,FALSE),0),$D101))</f>
        <v/>
      </c>
      <c r="H101" s="53">
        <f>IF($A101="","",IFERROR($G101*$E101+$F101,0))</f>
        <v/>
      </c>
      <c r="I101" s="23" t="n"/>
      <c r="J101" s="23" t="n"/>
      <c r="K101" s="24" t="n"/>
    </row>
    <row r="102">
      <c r="A102" s="23" t="n"/>
      <c r="B102" s="24" t="n"/>
      <c r="C102" s="24" t="n"/>
      <c r="D102" s="51" t="n"/>
      <c r="E102" s="54" t="n"/>
      <c r="F102" s="51" t="n"/>
      <c r="G102" s="53">
        <f>IF($A102="","",IF($A102="Imposta",IFERROR(VLOOKUP($B102,'Parametri e istruzioni'!$A$15:$C$23,2,FALSE),0),$D102))</f>
        <v/>
      </c>
      <c r="H102" s="53">
        <f>IF($A102="","",IFERROR($G102*$E102+$F102,0))</f>
        <v/>
      </c>
      <c r="I102" s="23" t="n"/>
      <c r="J102" s="23" t="n"/>
      <c r="K102" s="24" t="n"/>
    </row>
  </sheetData>
  <autoFilter ref="A2:K102"/>
  <mergeCells count="1">
    <mergeCell ref="A1:K1"/>
  </mergeCells>
  <conditionalFormatting sqref="H3:H102">
    <cfRule type="expression" priority="1" dxfId="0" stopIfTrue="1">
      <formula>AND($A3&lt;&gt;"",$H3&lt;=0)</formula>
    </cfRule>
    <cfRule type="expression" priority="2" dxfId="0" stopIfTrue="1">
      <formula>$H3&gt;20000</formula>
    </cfRule>
  </conditionalFormatting>
  <conditionalFormatting sqref="J3:J102">
    <cfRule type="expression" priority="3" dxfId="1" stopIfTrue="1">
      <formula>$J3="Sì"</formula>
    </cfRule>
  </conditionalFormatting>
  <dataValidations count="5">
    <dataValidation sqref="A3:A102" showErrorMessage="1" showInputMessage="1" allowBlank="1" type="list">
      <formula1>"Imposta,Notaio,Agenzia,Tecnico,Mutuo,Condominio,Altro"</formula1>
    </dataValidation>
    <dataValidation sqref="I3:I102" showErrorMessage="1" showInputMessage="1" allowBlank="1" type="list">
      <formula1>"Sì,No"</formula1>
    </dataValidation>
    <dataValidation sqref="J3:J102" showErrorMessage="1" showInputMessage="1" allowBlank="1" type="list">
      <formula1>"Sì,No"</formula1>
    </dataValidation>
    <dataValidation sqref="D3:D102 F3:F102" showErrorMessage="1" showInputMessage="1" allowBlank="1" type="decimal" operator="greaterThanOrEqual">
      <formula1>0</formula1>
    </dataValidation>
    <dataValidation sqref="E3:E102" showErrorMessage="1" showInputMessage="1" allowBlank="1" type="decimal" operator="between">
      <formula1>0</formula1>
      <formula2>1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4"/>
  <sheetViews>
    <sheetView showGridLines="0" workbookViewId="0">
      <pane ySplit="15" topLeftCell="A16" activePane="bottomLeft" state="frozen"/>
      <selection pane="bottomLeft" activeCell="A1" sqref="A1"/>
    </sheetView>
  </sheetViews>
  <sheetFormatPr baseColWidth="8" defaultRowHeight="15"/>
  <cols>
    <col width="40" customWidth="1" min="1" max="1"/>
    <col width="22" customWidth="1" min="2" max="2"/>
    <col width="18" customWidth="1" min="3" max="3"/>
    <col width="18" customWidth="1" min="4" max="4"/>
    <col width="58" customWidth="1" min="5" max="5"/>
  </cols>
  <sheetData>
    <row r="1" ht="28" customHeight="1">
      <c r="A1" s="1" t="inlineStr">
        <is>
          <t>Parametri e istruzioni</t>
        </is>
      </c>
    </row>
    <row r="2"/>
    <row r="3">
      <c r="A3" s="4" t="inlineStr">
        <is>
          <t>Indicazioni operative</t>
        </is>
      </c>
      <c r="B3" s="5" t="n"/>
      <c r="C3" s="5" t="n"/>
      <c r="D3" s="5" t="n"/>
      <c r="E3" s="5" t="n"/>
    </row>
    <row r="4" ht="34" customHeight="1">
      <c r="A4" s="29" t="inlineStr">
        <is>
          <t>Prima casa da privato</t>
        </is>
      </c>
      <c r="B4" s="30" t="inlineStr">
        <is>
          <t>Per acquisto prima casa da privato, l'imposta di registro è generalmente indicata al 2% della base imponibile, con minimo previsto dalla normativa.</t>
        </is>
      </c>
    </row>
    <row r="5" ht="34" customHeight="1">
      <c r="A5" s="31" t="inlineStr">
        <is>
          <t>Acquisto senza agevolazione</t>
        </is>
      </c>
      <c r="B5" s="32" t="inlineStr">
        <is>
          <t>Per acquisto senza agevolazione prima casa, l'aliquota ordinaria indicativa dell'imposta di registro è generalmente il 9%.</t>
        </is>
      </c>
    </row>
    <row r="6" ht="34" customHeight="1">
      <c r="A6" s="29" t="inlineStr">
        <is>
          <t>Imposte ipotecaria e catastale</t>
        </is>
      </c>
      <c r="B6" s="30" t="inlineStr">
        <is>
          <t>Negli acquisti da privato soggetti a registro, imposta ipotecaria e imposta catastale sono generalmente stimate in 50,00 € ciascuna.</t>
        </is>
      </c>
    </row>
    <row r="7" ht="34" customHeight="1">
      <c r="A7" s="31" t="inlineStr">
        <is>
          <t>Imposta sostitutiva mutuo</t>
        </is>
      </c>
      <c r="B7" s="32" t="inlineStr">
        <is>
          <t>L'imposta sostitutiva sul mutuo è generalmente indicata allo 0,25% per prima casa e al 2% negli altri casi.</t>
        </is>
      </c>
    </row>
    <row r="8" ht="34" customHeight="1">
      <c r="A8" s="29" t="inlineStr">
        <is>
          <t>Provvigione agenzia</t>
        </is>
      </c>
      <c r="B8" s="30" t="inlineStr">
        <is>
          <t>Inserire l'aliquota contrattuale della provvigione; il modello applica l'IVA del 22% alla provvigione stimata.</t>
        </is>
      </c>
    </row>
    <row r="9" ht="34" customHeight="1">
      <c r="A9" s="31" t="inlineStr">
        <is>
          <t>Verifiche professionali</t>
        </is>
      </c>
      <c r="B9" s="32" t="inlineStr">
        <is>
          <t>Gli importi sono stime da verificare con notaio, banca, Agenzia delle Entrate, amministratore di condominio e professionisti incaricati.</t>
        </is>
      </c>
    </row>
    <row r="10" ht="34" customHeight="1">
      <c r="A10" s="29" t="inlineStr">
        <is>
          <t>Ambito del modello</t>
        </is>
      </c>
      <c r="B10" s="30" t="inlineStr">
        <is>
          <t>Questo modello riguarda l'acquisto dell'immobile e non la locazione. Cedolare secca e canone di locazione non rientrano nel calcolo del rogito.</t>
        </is>
      </c>
    </row>
    <row r="11" ht="34" customHeight="1">
      <c r="A11" s="31" t="inlineStr">
        <is>
          <t>Documenti correlati</t>
        </is>
      </c>
      <c r="B11" s="32" t="inlineStr">
        <is>
          <t>APE, rendita catastale, visure, conformità urbanistica e documentazione condominiale devono essere verificati prima del rogito.</t>
        </is>
      </c>
    </row>
    <row r="12"/>
    <row r="13" ht="42" customHeight="1">
      <c r="A13" s="33" t="inlineStr">
        <is>
          <t>Nota fiscale</t>
        </is>
      </c>
      <c r="B13" s="24" t="inlineStr">
        <is>
          <t>La rendita catastale e la base imponibile da utilizzare vanno confermate con il notaio. La cedolare secca è un regime relativo alla locazione e non sostituisce l'imposta di registro dell'acquisto.</t>
        </is>
      </c>
    </row>
    <row r="14"/>
    <row r="15">
      <c r="A15" s="9" t="inlineStr">
        <is>
          <t>Voce</t>
        </is>
      </c>
      <c r="B15" s="9" t="inlineStr">
        <is>
          <t>Base di riferimento</t>
        </is>
      </c>
      <c r="C15" s="9" t="inlineStr">
        <is>
          <t>Aliquota standard</t>
        </is>
      </c>
      <c r="D15" s="9" t="inlineStr">
        <is>
          <t>Importo fisso</t>
        </is>
      </c>
      <c r="E15" s="9" t="inlineStr">
        <is>
          <t>Note fiscali</t>
        </is>
      </c>
    </row>
    <row r="16" ht="32" customHeight="1">
      <c r="A16" s="30" t="inlineStr">
        <is>
          <t>Imposta di registro acquisto prima casa</t>
        </is>
      </c>
      <c r="B16" s="55">
        <f>IF('Riepilogo'!$B$4="","",'Riepilogo'!$B$4)</f>
        <v/>
      </c>
      <c r="C16" s="56">
        <f>IF('Riepilogo'!$B$5="Sì",2%,9%)</f>
        <v/>
      </c>
      <c r="D16" s="57" t="n">
        <v>0</v>
      </c>
      <c r="E16" s="30" t="inlineStr">
        <is>
          <t>Aliquota indicativa; verificare base imponibile e agevolazioni</t>
        </is>
      </c>
    </row>
    <row r="17" ht="32" customHeight="1">
      <c r="A17" s="32" t="inlineStr">
        <is>
          <t>Imposta ipotecaria</t>
        </is>
      </c>
      <c r="B17" s="58" t="n">
        <v>0</v>
      </c>
      <c r="C17" s="59" t="n">
        <v>0</v>
      </c>
      <c r="D17" s="58" t="n">
        <v>50</v>
      </c>
      <c r="E17" s="32" t="inlineStr">
        <is>
          <t>Importo fisso indicativo per acquisto soggetto a registro</t>
        </is>
      </c>
    </row>
    <row r="18" ht="32" customHeight="1">
      <c r="A18" s="30" t="inlineStr">
        <is>
          <t>Imposta catastale</t>
        </is>
      </c>
      <c r="B18" s="57" t="n">
        <v>0</v>
      </c>
      <c r="C18" s="60" t="n">
        <v>0</v>
      </c>
      <c r="D18" s="57" t="n">
        <v>50</v>
      </c>
      <c r="E18" s="30" t="inlineStr">
        <is>
          <t>Importo fisso indicativo per acquisto soggetto a registro</t>
        </is>
      </c>
    </row>
    <row r="19" ht="32" customHeight="1">
      <c r="A19" s="32" t="inlineStr">
        <is>
          <t>Onorario notarile comprensivo di IVA</t>
        </is>
      </c>
      <c r="B19" s="58" t="n">
        <v>0</v>
      </c>
      <c r="C19" s="59" t="n">
        <v>0</v>
      </c>
      <c r="D19" s="58" t="n">
        <v>3500</v>
      </c>
      <c r="E19" s="32" t="inlineStr">
        <is>
          <t>Richiedere preventivo analitico al notaio</t>
        </is>
      </c>
    </row>
    <row r="20" ht="32" customHeight="1">
      <c r="A20" s="30" t="inlineStr">
        <is>
          <t>Visure, voltura e trascrizione</t>
        </is>
      </c>
      <c r="B20" s="57" t="n">
        <v>0</v>
      </c>
      <c r="C20" s="60" t="n">
        <v>0</v>
      </c>
      <c r="D20" s="57" t="n">
        <v>850</v>
      </c>
      <c r="E20" s="30" t="inlineStr">
        <is>
          <t>Stima di diritti, bolli e adempimenti</t>
        </is>
      </c>
    </row>
    <row r="21" ht="32" customHeight="1">
      <c r="A21" s="32" t="inlineStr">
        <is>
          <t>Provvigione agenzia immobiliare</t>
        </is>
      </c>
      <c r="B21" s="61">
        <f>IF('Riepilogo'!$B$4="","",'Riepilogo'!$B$4)</f>
        <v/>
      </c>
      <c r="C21" s="62">
        <f>IF('Riepilogo'!$B$10="","",'Riepilogo'!$B$10*1.22)</f>
        <v/>
      </c>
      <c r="D21" s="58" t="n">
        <v>0</v>
      </c>
      <c r="E21" s="32" t="inlineStr">
        <is>
          <t>Aliquota contrattuale comprensiva di IVA</t>
        </is>
      </c>
    </row>
    <row r="22" ht="32" customHeight="1">
      <c r="A22" s="30" t="inlineStr">
        <is>
          <t>Relazione tecnica integrata</t>
        </is>
      </c>
      <c r="B22" s="57" t="n">
        <v>0</v>
      </c>
      <c r="C22" s="60" t="n">
        <v>0</v>
      </c>
      <c r="D22" s="57" t="n">
        <v>750</v>
      </c>
      <c r="E22" s="30" t="inlineStr">
        <is>
          <t>Preventivo del tecnico incaricato</t>
        </is>
      </c>
    </row>
    <row r="23" ht="32" customHeight="1">
      <c r="A23" s="32" t="inlineStr">
        <is>
          <t>Imposta sostitutiva sul mutuo prima casa</t>
        </is>
      </c>
      <c r="B23" s="61">
        <f>IF('Riepilogo'!$B$7="","",'Riepilogo'!$B$7)</f>
        <v/>
      </c>
      <c r="C23" s="62">
        <f>IF('Riepilogo'!$B$5="Sì",0.25%,2%)</f>
        <v/>
      </c>
      <c r="D23" s="58" t="n">
        <v>0</v>
      </c>
      <c r="E23" s="32" t="inlineStr">
        <is>
          <t>Aliquota indicativa sul capitale erogato</t>
        </is>
      </c>
    </row>
    <row r="24" ht="32" customHeight="1">
      <c r="A24" s="30" t="inlineStr">
        <is>
          <t>Conguaglio spese condominiali</t>
        </is>
      </c>
      <c r="B24" s="57" t="n">
        <v>0</v>
      </c>
      <c r="C24" s="60" t="n">
        <v>0</v>
      </c>
      <c r="D24" s="57" t="n">
        <v>420</v>
      </c>
      <c r="E24" s="30" t="inlineStr">
        <is>
          <t>Da verificare con amministratore di condominio</t>
        </is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2026-09-08T22:15:52Z</dcterms:created>
  <dcterms:modified xmlns:dcterms="http://purl.org/dc/terms/" xmlns:xsi="http://www.w3.org/2001/XMLSchema-instance" xsi:type="dcterms:W3CDTF">2026-09-08T22:15:52Z</dcterms:modified>
</cp:coreProperties>
</file>