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partizione Spese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0,00"/>
    <numFmt numFmtId="166" formatCode="0,00&quot;%&quot;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164" fontId="3" fillId="2" borderId="1" pivotButton="0" quotePrefix="0" xfId="0"/>
    <xf numFmtId="0" fontId="3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pivotButton="0" quotePrefix="0" xfId="0"/>
    <xf numFmtId="2" fontId="3" fillId="2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4" fontId="3" fillId="4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4" fontId="3" fillId="5" borderId="1" pivotButton="0" quotePrefix="0" xfId="0"/>
    <xf numFmtId="0" fontId="0" fillId="6" borderId="1" pivotButton="0" quotePrefix="0" xfId="0"/>
    <xf numFmtId="0" fontId="2" fillId="6" borderId="1" pivotButton="0" quotePrefix="0" xfId="0"/>
    <xf numFmtId="165" fontId="5" fillId="6" borderId="1" pivotButton="0" quotePrefix="0" xfId="0"/>
    <xf numFmtId="166" fontId="5" fillId="6" borderId="1" pivotButton="0" quotePrefix="0" xfId="0"/>
    <xf numFmtId="164" fontId="5" fillId="6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2" fillId="4" borderId="1" pivotButton="0" quotePrefix="0" xfId="0"/>
    <xf numFmtId="0" fontId="2" fillId="5" borderId="1" pivotButton="0" quotePrefix="0" xfId="0"/>
    <xf numFmtId="165" fontId="3" fillId="5" borderId="1" pivotButton="0" quotePrefix="0" xfId="0"/>
    <xf numFmtId="1" fontId="3" fillId="4" borderId="1" pivotButton="0" quotePrefix="0" xfId="0"/>
    <xf numFmtId="1" fontId="3" fillId="5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Quota % Spesa Ascensore per Unita'</a:t>
            </a:r>
          </a:p>
        </rich>
      </tx>
    </title>
    <plotArea>
      <pieChart>
        <varyColors val="1"/>
        <ser>
          <idx val="0"/>
          <order val="0"/>
          <tx>
            <strRef>
              <f>'Ripartizione Spese'!I5</f>
            </strRef>
          </tx>
          <spPr>
            <a:ln xmlns:a="http://schemas.openxmlformats.org/drawingml/2006/main">
              <a:prstDash val="solid"/>
            </a:ln>
          </spPr>
          <cat>
            <numRef>
              <f>'Ripartizione Spese'!$B$6:$B$14</f>
            </numRef>
          </cat>
          <val>
            <numRef>
              <f>'Ripartizione Spese'!$I$6:$I$14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Importo Dovuto vs Acconto Versato per Unita'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'Ripartizione Spese'!J5</f>
            </strRef>
          </tx>
          <spPr>
            <a:ln xmlns:a="http://schemas.openxmlformats.org/drawingml/2006/main">
              <a:prstDash val="solid"/>
            </a:ln>
          </spPr>
          <cat>
            <numRef>
              <f>'Ripartizione Spese'!$B$6:$B$14</f>
            </numRef>
          </cat>
          <val>
            <numRef>
              <f>'Ripartizione Spese'!$J$6:$J$14</f>
            </numRef>
          </val>
        </ser>
        <ser>
          <idx val="1"/>
          <order val="1"/>
          <tx>
            <strRef>
              <f>'Ripartizione Spese'!K5</f>
            </strRef>
          </tx>
          <spPr>
            <a:ln xmlns:a="http://schemas.openxmlformats.org/drawingml/2006/main">
              <a:prstDash val="solid"/>
            </a:ln>
          </spPr>
          <cat>
            <numRef>
              <f>'Ripartizione Spese'!$B$6:$B$14</f>
            </numRef>
          </cat>
          <val>
            <numRef>
              <f>'Ripartizione Spese'!$K$6:$K$14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Proprietario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22" customWidth="1" min="3" max="3"/>
    <col width="10" customWidth="1" min="4" max="4"/>
    <col width="12" customWidth="1" min="5" max="5"/>
    <col width="14" customWidth="1" min="6" max="6"/>
    <col width="14" customWidth="1" min="7" max="7"/>
    <col width="14" customWidth="1" min="8" max="8"/>
    <col width="10" customWidth="1" min="9" max="9"/>
    <col width="15" customWidth="1" min="10" max="10"/>
    <col width="15" customWidth="1" min="11" max="11"/>
    <col width="16" customWidth="1" min="12" max="12"/>
    <col width="14" customWidth="1" min="13" max="13"/>
  </cols>
  <sheetData>
    <row r="1" ht="26" customHeight="1">
      <c r="A1" s="1" t="inlineStr">
        <is>
          <t>RIPARTIZIONE SPESE ASCENSORE PER MILLESIMI - CONDOMINIO VIA ROMA 12, MILANO</t>
        </is>
      </c>
    </row>
    <row r="2"/>
    <row r="3">
      <c r="A3" s="2" t="inlineStr">
        <is>
          <t>Spesa Totale da Ripartire (€):</t>
        </is>
      </c>
      <c r="C3" s="3" t="n">
        <v>4500</v>
      </c>
      <c r="E3" s="2" t="inlineStr">
        <is>
          <t>Periodo di Riferimento:</t>
        </is>
      </c>
      <c r="G3" s="4" t="inlineStr">
        <is>
          <t>Manutenzione ordinaria e straordinaria 2026</t>
        </is>
      </c>
      <c r="I3" s="2" t="inlineStr">
        <is>
          <t>Amministratore:</t>
        </is>
      </c>
      <c r="K3" s="4" t="inlineStr">
        <is>
          <t>Studio Amministrazioni Bianchi &amp; Associati</t>
        </is>
      </c>
    </row>
    <row r="4"/>
    <row r="5">
      <c r="A5" s="5" t="inlineStr">
        <is>
          <t>N.</t>
        </is>
      </c>
      <c r="B5" s="5" t="inlineStr">
        <is>
          <t>Proprietario</t>
        </is>
      </c>
      <c r="C5" s="5" t="inlineStr">
        <is>
          <t>Indirizzo</t>
        </is>
      </c>
      <c r="D5" s="5" t="inlineStr">
        <is>
          <t>Interno</t>
        </is>
      </c>
      <c r="E5" s="5" t="inlineStr">
        <is>
          <t>Piano</t>
        </is>
      </c>
      <c r="F5" s="5" t="inlineStr">
        <is>
          <t>Millesimi Proprieta'</t>
        </is>
      </c>
      <c r="G5" s="5" t="inlineStr">
        <is>
          <t>Coeff. Uso Ascensore</t>
        </is>
      </c>
      <c r="H5" s="5" t="inlineStr">
        <is>
          <t>Millesimi Ascensore</t>
        </is>
      </c>
      <c r="I5" s="5" t="inlineStr">
        <is>
          <t>Quota %</t>
        </is>
      </c>
      <c r="J5" s="5" t="inlineStr">
        <is>
          <t>Importo Dovuto (€)</t>
        </is>
      </c>
      <c r="K5" s="5" t="inlineStr">
        <is>
          <t>Acconto Versato (€)</t>
        </is>
      </c>
      <c r="L5" s="5" t="inlineStr">
        <is>
          <t>Saldo da Versare (€)</t>
        </is>
      </c>
      <c r="M5" s="5" t="inlineStr">
        <is>
          <t>Stato Pagamento</t>
        </is>
      </c>
    </row>
    <row r="6">
      <c r="A6" s="6" t="n">
        <v>1</v>
      </c>
      <c r="B6" s="7" t="inlineStr">
        <is>
          <t>Marco Rossi</t>
        </is>
      </c>
      <c r="C6" s="7" t="inlineStr">
        <is>
          <t>Via Roma 12 Milano</t>
        </is>
      </c>
      <c r="D6" s="6" t="inlineStr">
        <is>
          <t>Int. 1</t>
        </is>
      </c>
      <c r="E6" s="6" t="inlineStr">
        <is>
          <t>Piano Terra</t>
        </is>
      </c>
      <c r="F6" s="8" t="n">
        <v>80</v>
      </c>
      <c r="G6" s="9">
        <f>IFERROR(VLOOKUP(E6,$B$20:$C$25,2,FALSE),0)</f>
        <v/>
      </c>
      <c r="H6" s="9">
        <f>ROUND(F6*G6,2)</f>
        <v/>
      </c>
      <c r="I6" s="10">
        <f>IFERROR(H6/$H$15*100,0)</f>
        <v/>
      </c>
      <c r="J6" s="11">
        <f>IFERROR(H6/$H$15*$C$3,0)</f>
        <v/>
      </c>
      <c r="K6" s="3" t="n">
        <v>0</v>
      </c>
      <c r="L6" s="11">
        <f>J6-K6</f>
        <v/>
      </c>
      <c r="M6" s="6">
        <f>IF(L6&lt;=0,"Saldato","Da Pagare")</f>
        <v/>
      </c>
    </row>
    <row r="7">
      <c r="A7" s="12" t="n">
        <v>2</v>
      </c>
      <c r="B7" s="13" t="inlineStr">
        <is>
          <t>Giulia Bianchi</t>
        </is>
      </c>
      <c r="C7" s="13" t="inlineStr">
        <is>
          <t>Via Roma 12 Milano</t>
        </is>
      </c>
      <c r="D7" s="12" t="inlineStr">
        <is>
          <t>Int. 2</t>
        </is>
      </c>
      <c r="E7" s="12" t="inlineStr">
        <is>
          <t>1° Piano</t>
        </is>
      </c>
      <c r="F7" s="8" t="n">
        <v>95</v>
      </c>
      <c r="G7" s="14">
        <f>IFERROR(VLOOKUP(E7,$B$20:$C$25,2,FALSE),0)</f>
        <v/>
      </c>
      <c r="H7" s="14">
        <f>ROUND(F7*G7,2)</f>
        <v/>
      </c>
      <c r="I7" s="15">
        <f>IFERROR(H7/$H$15*100,0)</f>
        <v/>
      </c>
      <c r="J7" s="16">
        <f>IFERROR(H7/$H$15*$C$3,0)</f>
        <v/>
      </c>
      <c r="K7" s="3" t="n">
        <v>500</v>
      </c>
      <c r="L7" s="16">
        <f>J7-K7</f>
        <v/>
      </c>
      <c r="M7" s="12">
        <f>IF(L7&lt;=0,"Saldato","Da Pagare")</f>
        <v/>
      </c>
    </row>
    <row r="8">
      <c r="A8" s="6" t="n">
        <v>3</v>
      </c>
      <c r="B8" s="7" t="inlineStr">
        <is>
          <t>Luca Ferrari</t>
        </is>
      </c>
      <c r="C8" s="7" t="inlineStr">
        <is>
          <t>Via Roma 12 Milano</t>
        </is>
      </c>
      <c r="D8" s="6" t="inlineStr">
        <is>
          <t>Int. 3</t>
        </is>
      </c>
      <c r="E8" s="6" t="inlineStr">
        <is>
          <t>1° Piano</t>
        </is>
      </c>
      <c r="F8" s="8" t="n">
        <v>90</v>
      </c>
      <c r="G8" s="9">
        <f>IFERROR(VLOOKUP(E8,$B$20:$C$25,2,FALSE),0)</f>
        <v/>
      </c>
      <c r="H8" s="9">
        <f>ROUND(F8*G8,2)</f>
        <v/>
      </c>
      <c r="I8" s="10">
        <f>IFERROR(H8/$H$15*100,0)</f>
        <v/>
      </c>
      <c r="J8" s="11">
        <f>IFERROR(H8/$H$15*$C$3,0)</f>
        <v/>
      </c>
      <c r="K8" s="3" t="n">
        <v>350</v>
      </c>
      <c r="L8" s="11">
        <f>J8-K8</f>
        <v/>
      </c>
      <c r="M8" s="6">
        <f>IF(L8&lt;=0,"Saldato","Da Pagare")</f>
        <v/>
      </c>
    </row>
    <row r="9">
      <c r="A9" s="12" t="n">
        <v>4</v>
      </c>
      <c r="B9" s="13" t="inlineStr">
        <is>
          <t>Anna Esposito</t>
        </is>
      </c>
      <c r="C9" s="13" t="inlineStr">
        <is>
          <t>Via Roma 12 Milano</t>
        </is>
      </c>
      <c r="D9" s="12" t="inlineStr">
        <is>
          <t>Int. 4</t>
        </is>
      </c>
      <c r="E9" s="12" t="inlineStr">
        <is>
          <t>2° Piano</t>
        </is>
      </c>
      <c r="F9" s="8" t="n">
        <v>105</v>
      </c>
      <c r="G9" s="14">
        <f>IFERROR(VLOOKUP(E9,$B$20:$C$25,2,FALSE),0)</f>
        <v/>
      </c>
      <c r="H9" s="14">
        <f>ROUND(F9*G9,2)</f>
        <v/>
      </c>
      <c r="I9" s="15">
        <f>IFERROR(H9/$H$15*100,0)</f>
        <v/>
      </c>
      <c r="J9" s="16">
        <f>IFERROR(H9/$H$15*$C$3,0)</f>
        <v/>
      </c>
      <c r="K9" s="3" t="n">
        <v>450</v>
      </c>
      <c r="L9" s="16">
        <f>J9-K9</f>
        <v/>
      </c>
      <c r="M9" s="12">
        <f>IF(L9&lt;=0,"Saldato","Da Pagare")</f>
        <v/>
      </c>
    </row>
    <row r="10">
      <c r="A10" s="6" t="n">
        <v>5</v>
      </c>
      <c r="B10" s="7" t="inlineStr">
        <is>
          <t>Francesca Romano</t>
        </is>
      </c>
      <c r="C10" s="7" t="inlineStr">
        <is>
          <t>Via Roma 12 Milano</t>
        </is>
      </c>
      <c r="D10" s="6" t="inlineStr">
        <is>
          <t>Int. 5</t>
        </is>
      </c>
      <c r="E10" s="6" t="inlineStr">
        <is>
          <t>2° Piano</t>
        </is>
      </c>
      <c r="F10" s="8" t="n">
        <v>100</v>
      </c>
      <c r="G10" s="9">
        <f>IFERROR(VLOOKUP(E10,$B$20:$C$25,2,FALSE),0)</f>
        <v/>
      </c>
      <c r="H10" s="9">
        <f>ROUND(F10*G10,2)</f>
        <v/>
      </c>
      <c r="I10" s="10">
        <f>IFERROR(H10/$H$15*100,0)</f>
        <v/>
      </c>
      <c r="J10" s="11">
        <f>IFERROR(H10/$H$15*$C$3,0)</f>
        <v/>
      </c>
      <c r="K10" s="3" t="n">
        <v>0</v>
      </c>
      <c r="L10" s="11">
        <f>J10-K10</f>
        <v/>
      </c>
      <c r="M10" s="6">
        <f>IF(L10&lt;=0,"Saldato","Da Pagare")</f>
        <v/>
      </c>
    </row>
    <row r="11">
      <c r="A11" s="12" t="n">
        <v>6</v>
      </c>
      <c r="B11" s="13" t="inlineStr">
        <is>
          <t>Giuseppe Conti</t>
        </is>
      </c>
      <c r="C11" s="13" t="inlineStr">
        <is>
          <t>Via Roma 12 Milano</t>
        </is>
      </c>
      <c r="D11" s="12" t="inlineStr">
        <is>
          <t>Int. 6</t>
        </is>
      </c>
      <c r="E11" s="12" t="inlineStr">
        <is>
          <t>3° Piano</t>
        </is>
      </c>
      <c r="F11" s="8" t="n">
        <v>110</v>
      </c>
      <c r="G11" s="14">
        <f>IFERROR(VLOOKUP(E11,$B$20:$C$25,2,FALSE),0)</f>
        <v/>
      </c>
      <c r="H11" s="14">
        <f>ROUND(F11*G11,2)</f>
        <v/>
      </c>
      <c r="I11" s="15">
        <f>IFERROR(H11/$H$15*100,0)</f>
        <v/>
      </c>
      <c r="J11" s="16">
        <f>IFERROR(H11/$H$15*$C$3,0)</f>
        <v/>
      </c>
      <c r="K11" s="3" t="n">
        <v>550</v>
      </c>
      <c r="L11" s="16">
        <f>J11-K11</f>
        <v/>
      </c>
      <c r="M11" s="12">
        <f>IF(L11&lt;=0,"Saldato","Da Pagare")</f>
        <v/>
      </c>
    </row>
    <row r="12">
      <c r="A12" s="6" t="n">
        <v>7</v>
      </c>
      <c r="B12" s="7" t="inlineStr">
        <is>
          <t>Sara Greco</t>
        </is>
      </c>
      <c r="C12" s="7" t="inlineStr">
        <is>
          <t>Via Roma 12 Milano</t>
        </is>
      </c>
      <c r="D12" s="6" t="inlineStr">
        <is>
          <t>Int. 7</t>
        </is>
      </c>
      <c r="E12" s="6" t="inlineStr">
        <is>
          <t>3° Piano</t>
        </is>
      </c>
      <c r="F12" s="8" t="n">
        <v>115</v>
      </c>
      <c r="G12" s="9">
        <f>IFERROR(VLOOKUP(E12,$B$20:$C$25,2,FALSE),0)</f>
        <v/>
      </c>
      <c r="H12" s="9">
        <f>ROUND(F12*G12,2)</f>
        <v/>
      </c>
      <c r="I12" s="10">
        <f>IFERROR(H12/$H$15*100,0)</f>
        <v/>
      </c>
      <c r="J12" s="11">
        <f>IFERROR(H12/$H$15*$C$3,0)</f>
        <v/>
      </c>
      <c r="K12" s="3" t="n">
        <v>600</v>
      </c>
      <c r="L12" s="11">
        <f>J12-K12</f>
        <v/>
      </c>
      <c r="M12" s="6">
        <f>IF(L12&lt;=0,"Saldato","Da Pagare")</f>
        <v/>
      </c>
    </row>
    <row r="13">
      <c r="A13" s="12" t="n">
        <v>8</v>
      </c>
      <c r="B13" s="13" t="inlineStr">
        <is>
          <t>Matteo Ricci</t>
        </is>
      </c>
      <c r="C13" s="13" t="inlineStr">
        <is>
          <t>Via Roma 12 Milano</t>
        </is>
      </c>
      <c r="D13" s="12" t="inlineStr">
        <is>
          <t>Int. 8</t>
        </is>
      </c>
      <c r="E13" s="12" t="inlineStr">
        <is>
          <t>4° Piano</t>
        </is>
      </c>
      <c r="F13" s="8" t="n">
        <v>120</v>
      </c>
      <c r="G13" s="14">
        <f>IFERROR(VLOOKUP(E13,$B$20:$C$25,2,FALSE),0)</f>
        <v/>
      </c>
      <c r="H13" s="14">
        <f>ROUND(F13*G13,2)</f>
        <v/>
      </c>
      <c r="I13" s="15">
        <f>IFERROR(H13/$H$15*100,0)</f>
        <v/>
      </c>
      <c r="J13" s="16">
        <f>IFERROR(H13/$H$15*$C$3,0)</f>
        <v/>
      </c>
      <c r="K13" s="3" t="n">
        <v>700</v>
      </c>
      <c r="L13" s="16">
        <f>J13-K13</f>
        <v/>
      </c>
      <c r="M13" s="12">
        <f>IF(L13&lt;=0,"Saldato","Da Pagare")</f>
        <v/>
      </c>
    </row>
    <row r="14">
      <c r="A14" s="6" t="n">
        <v>9</v>
      </c>
      <c r="B14" s="7" t="inlineStr">
        <is>
          <t>Chiara Marino</t>
        </is>
      </c>
      <c r="C14" s="7" t="inlineStr">
        <is>
          <t>Via Roma 12 Milano</t>
        </is>
      </c>
      <c r="D14" s="6" t="inlineStr">
        <is>
          <t>Int. 9</t>
        </is>
      </c>
      <c r="E14" s="6" t="inlineStr">
        <is>
          <t>5° Piano</t>
        </is>
      </c>
      <c r="F14" s="8" t="n">
        <v>185</v>
      </c>
      <c r="G14" s="9">
        <f>IFERROR(VLOOKUP(E14,$B$20:$C$25,2,FALSE),0)</f>
        <v/>
      </c>
      <c r="H14" s="9">
        <f>ROUND(F14*G14,2)</f>
        <v/>
      </c>
      <c r="I14" s="10">
        <f>IFERROR(H14/$H$15*100,0)</f>
        <v/>
      </c>
      <c r="J14" s="11">
        <f>IFERROR(H14/$H$15*$C$3,0)</f>
        <v/>
      </c>
      <c r="K14" s="3" t="n">
        <v>900</v>
      </c>
      <c r="L14" s="11">
        <f>J14-K14</f>
        <v/>
      </c>
      <c r="M14" s="6">
        <f>IF(L14&lt;=0,"Saldato","Da Pagare")</f>
        <v/>
      </c>
    </row>
    <row r="15">
      <c r="A15" s="17" t="n"/>
      <c r="B15" s="18" t="inlineStr">
        <is>
          <t>TOTALI</t>
        </is>
      </c>
      <c r="C15" s="17" t="n"/>
      <c r="D15" s="17" t="n"/>
      <c r="E15" s="17" t="n"/>
      <c r="F15" s="19">
        <f>SUM(F6:F14)</f>
        <v/>
      </c>
      <c r="G15" s="17" t="n"/>
      <c r="H15" s="19">
        <f>SUM(H6:H14)</f>
        <v/>
      </c>
      <c r="I15" s="20">
        <f>SUM(I6:I14)</f>
        <v/>
      </c>
      <c r="J15" s="21">
        <f>SUM(J6:J14)</f>
        <v/>
      </c>
      <c r="K15" s="21">
        <f>SUM(K6:K14)</f>
        <v/>
      </c>
      <c r="L15" s="21">
        <f>SUM(L6:L14)</f>
        <v/>
      </c>
      <c r="M15" s="17" t="n"/>
    </row>
    <row r="16"/>
    <row r="17"/>
    <row r="18">
      <c r="A18" s="22" t="inlineStr">
        <is>
          <t>Tabella Coefficienti per Piano (metodo uso ascensore)</t>
        </is>
      </c>
    </row>
    <row r="19">
      <c r="B19" s="23" t="inlineStr">
        <is>
          <t>Piano</t>
        </is>
      </c>
      <c r="C19" s="23" t="inlineStr">
        <is>
          <t>Coefficiente</t>
        </is>
      </c>
    </row>
    <row r="20">
      <c r="B20" s="24" t="inlineStr">
        <is>
          <t>Piano Terra</t>
        </is>
      </c>
      <c r="C20" s="25" t="n">
        <v>0.5</v>
      </c>
    </row>
    <row r="21">
      <c r="B21" s="24" t="inlineStr">
        <is>
          <t>1° Piano</t>
        </is>
      </c>
      <c r="C21" s="25" t="n">
        <v>0.7</v>
      </c>
    </row>
    <row r="22">
      <c r="B22" s="24" t="inlineStr">
        <is>
          <t>2° Piano</t>
        </is>
      </c>
      <c r="C22" s="25" t="n">
        <v>0.85</v>
      </c>
    </row>
    <row r="23">
      <c r="B23" s="24" t="inlineStr">
        <is>
          <t>3° Piano</t>
        </is>
      </c>
      <c r="C23" s="25" t="n">
        <v>1</v>
      </c>
    </row>
    <row r="24">
      <c r="B24" s="24" t="inlineStr">
        <is>
          <t>4° Piano</t>
        </is>
      </c>
      <c r="C24" s="25" t="n">
        <v>1.15</v>
      </c>
    </row>
    <row r="25">
      <c r="B25" s="24" t="inlineStr">
        <is>
          <t>5° Piano</t>
        </is>
      </c>
      <c r="C25" s="25" t="n">
        <v>1.3</v>
      </c>
    </row>
  </sheetData>
  <mergeCells count="2">
    <mergeCell ref="A1:M1"/>
    <mergeCell ref="A18:C18"/>
  </mergeCells>
  <conditionalFormatting sqref="L6:L14">
    <cfRule type="expression" priority="1" dxfId="0">
      <formula>L6&gt;0</formula>
    </cfRule>
    <cfRule type="expression" priority="2" dxfId="1">
      <formula>L6&lt;=0</formula>
    </cfRule>
  </conditionalFormatting>
  <conditionalFormatting sqref="M6:M14">
    <cfRule type="expression" priority="3" dxfId="0" stopIfTrue="1">
      <formula>M6="Da Pagare"</formula>
    </cfRule>
    <cfRule type="expression" priority="4" dxfId="1" stopIfTrue="1">
      <formula>M6="Saldato"</formula>
    </cfRule>
  </conditionalFormatting>
  <dataValidations count="1">
    <dataValidation sqref="E6:E14" showErrorMessage="1" showInputMessage="1" allowBlank="1" type="list">
      <formula1>"Piano Terra,1° Piano,2° Piano,3° Piano,4° Piano,5° Piano"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4" customHeight="1">
      <c r="A1" s="1" t="inlineStr">
        <is>
          <t>RIEPILOGO RIPARTIZIONE SPESE ASCENSORE</t>
        </is>
      </c>
    </row>
    <row r="2"/>
    <row r="3">
      <c r="A3" s="5" t="inlineStr">
        <is>
          <t>Indicatore</t>
        </is>
      </c>
      <c r="B3" s="5" t="inlineStr">
        <is>
          <t>Valore</t>
        </is>
      </c>
    </row>
    <row r="4">
      <c r="A4" s="26" t="inlineStr">
        <is>
          <t>Spesa Totale Ascensore (€)</t>
        </is>
      </c>
      <c r="B4" s="11">
        <f>'Ripartizione Spese'!C3</f>
        <v/>
      </c>
    </row>
    <row r="5">
      <c r="A5" s="27" t="inlineStr">
        <is>
          <t>Totale Millesimi Ascensore</t>
        </is>
      </c>
      <c r="B5" s="28">
        <f>'Ripartizione Spese'!H15</f>
        <v/>
      </c>
    </row>
    <row r="6">
      <c r="A6" s="26" t="inlineStr">
        <is>
          <t>Numero Unita' Immobiliari</t>
        </is>
      </c>
      <c r="B6" s="29">
        <f>COUNTA('Ripartizione Spese'!B6:B14)</f>
        <v/>
      </c>
    </row>
    <row r="7">
      <c r="A7" s="27" t="inlineStr">
        <is>
          <t>Importo Medio per Unita' (€)</t>
        </is>
      </c>
      <c r="B7" s="16">
        <f>AVERAGE('Ripartizione Spese'!J6:J14)</f>
        <v/>
      </c>
    </row>
    <row r="8">
      <c r="A8" s="26" t="inlineStr">
        <is>
          <t>Unita' con Saldo Pagato</t>
        </is>
      </c>
      <c r="B8" s="29">
        <f>COUNTIF('Ripartizione Spese'!M6:M14,"Saldato")</f>
        <v/>
      </c>
    </row>
    <row r="9">
      <c r="A9" s="27" t="inlineStr">
        <is>
          <t>Unita' con Saldo da Pagare</t>
        </is>
      </c>
      <c r="B9" s="30">
        <f>COUNTIF('Ripartizione Spese'!M6:M14,"Da Pagare")</f>
        <v/>
      </c>
    </row>
    <row r="10">
      <c r="A10" s="26" t="inlineStr">
        <is>
          <t>Totale Incassato (€)</t>
        </is>
      </c>
      <c r="B10" s="11">
        <f>SUM('Ripartizione Spese'!K6:K14)</f>
        <v/>
      </c>
    </row>
    <row r="11">
      <c r="A11" s="27" t="inlineStr">
        <is>
          <t>Totale da Incassare (€)</t>
        </is>
      </c>
      <c r="B11" s="16">
        <f>SUM('Ripartizione Spese'!L6:L14)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4" customHeight="1">
      <c r="A1" s="1" t="inlineStr">
        <is>
          <t>ISTRUZIONI D'USO - RIPARTIZIONE SPESE ASCENSORE</t>
        </is>
      </c>
    </row>
    <row r="2"/>
    <row r="3" ht="34" customHeight="1">
      <c r="A3" s="5" t="inlineStr">
        <is>
          <t>Foglio</t>
        </is>
      </c>
      <c r="B3" s="31" t="inlineStr">
        <is>
          <t>Descrizione</t>
        </is>
      </c>
    </row>
    <row r="4" ht="34" customHeight="1">
      <c r="A4" s="32" t="inlineStr">
        <is>
          <t>Ripartizione Spese</t>
        </is>
      </c>
      <c r="B4" s="33" t="inlineStr">
        <is>
          <t>Contiene l'anagrafica delle unita' immobiliari, i millesimi di proprieta', il coefficiente d'uso dell'ascensore (ricavato tramite VLOOKUP dalla tabella piani in B20:C25) e il calcolo automatico dei millesimi ascensore, della quota percentuale e dell'importo dovuto da ciascun condomino.</t>
        </is>
      </c>
    </row>
    <row r="5" ht="34" customHeight="1">
      <c r="A5" s="34" t="inlineStr">
        <is>
          <t>Spesa Totale da Ripartire</t>
        </is>
      </c>
      <c r="B5" s="35" t="inlineStr">
        <is>
          <t>Cella C3: inserire l'importo complessivo della spesa di manutenzione/gestione ascensore da suddividere. Tutte le quote si aggiornano automaticamente al variare di questo valore.</t>
        </is>
      </c>
    </row>
    <row r="6" ht="34" customHeight="1">
      <c r="A6" s="32" t="inlineStr">
        <is>
          <t>Millesimi Proprieta'</t>
        </is>
      </c>
      <c r="B6" s="33" t="inlineStr">
        <is>
          <t>Colonna F: millesimi di proprieta' generale di ciascuna unita' (dato editabile, sfondo giallo).</t>
        </is>
      </c>
    </row>
    <row r="7" ht="34" customHeight="1">
      <c r="A7" s="34" t="inlineStr">
        <is>
          <t>Coefficiente Uso Ascensore</t>
        </is>
      </c>
      <c r="B7" s="35" t="inlineStr">
        <is>
          <t>Colonna G: calcolato con VLOOKUP in base al Piano (colonna E) sulla tabella coefficienti in B20:C25. Il coefficiente aumenta con il piano, secondo il criterio dell'uso effettivo dell'impianto.</t>
        </is>
      </c>
    </row>
    <row r="8" ht="34" customHeight="1">
      <c r="A8" s="32" t="inlineStr">
        <is>
          <t>Millesimi Ascensore</t>
        </is>
      </c>
      <c r="B8" s="33" t="inlineStr">
        <is>
          <t>Colonna H: prodotto tra millesimi di proprieta' e coefficiente d'uso, utilizzato come base di ripartizione specifica per le spese dell'ascensore (art. 1124 Codice Civile).</t>
        </is>
      </c>
    </row>
    <row r="9" ht="34" customHeight="1">
      <c r="A9" s="34" t="inlineStr">
        <is>
          <t>Quota % e Importo Dovuto</t>
        </is>
      </c>
      <c r="B9" s="35" t="inlineStr">
        <is>
          <t>Colonne I e J: la quota percentuale e l'importo dovuto sono calcolati automaticamente in proporzione ai millesimi ascensore di ciascuna unita' rispetto al totale.</t>
        </is>
      </c>
    </row>
    <row r="10" ht="34" customHeight="1">
      <c r="A10" s="32" t="inlineStr">
        <is>
          <t>Acconto Versato / Saldo</t>
        </is>
      </c>
      <c r="B10" s="33" t="inlineStr">
        <is>
          <t>Colonna K: inserire manualmente gli acconti versati da ciascun condomino. La colonna L calcola il saldo residuo (Importo Dovuto - Acconto Versato) e la colonna M indica automaticamente lo stato del pagamento.</t>
        </is>
      </c>
    </row>
    <row r="11" ht="34" customHeight="1">
      <c r="A11" s="34" t="inlineStr">
        <is>
          <t>Riepilogo</t>
        </is>
      </c>
      <c r="B11" s="35" t="inlineStr">
        <is>
          <t>Dashboard con indicatori chiave (spesa totale, millesimi totali, importi medi, unita' saldate/da pagare) e due grafici: torta della distribuzione delle quote e istogramma importo dovuto/acconto versato.</t>
        </is>
      </c>
    </row>
    <row r="12" ht="34" customHeight="1">
      <c r="A12" s="32" t="inlineStr">
        <is>
          <t>Note</t>
        </is>
      </c>
      <c r="B12" s="33" t="inlineStr">
        <is>
          <t>Le celle con sfondo giallo sono editabili (dati di input). Le altre celle contengono formule protette dal ricalcolo automatico: modificarle solo se si conoscono le conseguenze sul foglio.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2026-07-21T15:34:06Z</dcterms:created>
  <dcterms:modified xmlns:dcterms="http://purl.org/dc/terms/" xmlns:xsi="http://www.w3.org/2001/XMLSchema-instance" xsi:type="dcterms:W3CDTF">2026-07-21T15:34:06Z</dcterms:modified>
</cp:coreProperties>
</file>