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adenzario Contrat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.##0,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color rgb="00DC2626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DC2626"/>
      </patternFill>
    </fill>
    <fill>
      <patternFill patternType="solid">
        <fgColor rgb="00334155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pivotButton="0" quotePrefix="0" xfId="0"/>
    <xf numFmtId="164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9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pivotButton="0" quotePrefix="0" xfId="0"/>
    <xf numFmtId="164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9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3" fillId="0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3" fillId="0" borderId="0" pivotButton="0" quotePrefix="0" xfId="0"/>
    <xf numFmtId="164" fontId="2" fillId="0" borderId="0" pivotButton="0" quotePrefix="0" xfId="0"/>
    <xf numFmtId="0" fontId="1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2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1" fillId="7" borderId="1" applyAlignment="1" pivotButton="0" quotePrefix="0" xfId="0">
      <alignment horizontal="center" vertical="center" wrapText="1"/>
    </xf>
    <xf numFmtId="0" fontId="0" fillId="7" borderId="1" pivotButton="0" quotePrefix="0" xfId="0"/>
    <xf numFmtId="0" fontId="4" fillId="8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3" fillId="5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4" fontId="2" fillId="0" borderId="0" pivotButton="0" quotePrefix="0" xfId="0"/>
    <xf numFmtId="165" fontId="3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CACA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Contratti per Stato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'Dashboard'!$E$13:$E$15</f>
            </numRef>
          </cat>
          <val>
            <numRef>
              <f>'Dashboard'!$F$13:$F$15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Numero Contratti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per Tipo Contratto</a:t>
            </a:r>
          </a:p>
        </rich>
      </tx>
    </title>
    <plotArea>
      <pieChart>
        <varyColors val="1"/>
        <ser>
          <idx val="0"/>
          <order val="0"/>
          <tx>
            <strRef>
              <f>'Dashboard'!C12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'Dashboard'!$B$13:$B$16</f>
            </numRef>
          </cat>
          <val>
            <numRef>
              <f>'Dashboard'!$C$13:$C$16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29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20" customWidth="1" min="3" max="3"/>
    <col width="14" customWidth="1" min="4" max="4"/>
    <col width="28" customWidth="1" min="5" max="5"/>
    <col width="14" customWidth="1" min="6" max="6"/>
    <col width="14" customWidth="1" min="7" max="7"/>
    <col width="13" customWidth="1" min="8" max="8"/>
    <col width="13" customWidth="1" min="9" max="9"/>
    <col width="18" customWidth="1" min="10" max="10"/>
    <col width="13" customWidth="1" min="11" max="11"/>
    <col width="14" customWidth="1" min="12" max="12"/>
    <col width="15" customWidth="1" min="13" max="13"/>
    <col width="15" customWidth="1" min="14" max="14"/>
    <col width="17" customWidth="1" min="15" max="15"/>
    <col width="16" customWidth="1" min="16" max="16"/>
    <col width="15" customWidth="1" min="17" max="17"/>
    <col width="25" customWidth="1" min="18" max="18"/>
    <col width="20" customWidth="1" min="19" max="19"/>
  </cols>
  <sheetData>
    <row r="1" ht="38" customHeight="1">
      <c r="A1" s="1" t="inlineStr">
        <is>
          <t>ID Contratto</t>
        </is>
      </c>
      <c r="B1" s="1" t="inlineStr">
        <is>
          <t>Locatore</t>
        </is>
      </c>
      <c r="C1" s="1" t="inlineStr">
        <is>
          <t>Inquilino</t>
        </is>
      </c>
      <c r="D1" s="1" t="inlineStr">
        <is>
          <t>Società / Privato</t>
        </is>
      </c>
      <c r="E1" s="1" t="inlineStr">
        <is>
          <t>Indirizzo Immobile</t>
        </is>
      </c>
      <c r="F1" s="1" t="inlineStr">
        <is>
          <t>Comune</t>
        </is>
      </c>
      <c r="G1" s="1" t="inlineStr">
        <is>
          <t>Tipo Contratto</t>
        </is>
      </c>
      <c r="H1" s="1" t="inlineStr">
        <is>
          <t>Data Inizio</t>
        </is>
      </c>
      <c r="I1" s="1" t="inlineStr">
        <is>
          <t>Data Fine</t>
        </is>
      </c>
      <c r="J1" s="1" t="inlineStr">
        <is>
          <t>Data Rinnovo/Disdetta</t>
        </is>
      </c>
      <c r="K1" s="1" t="inlineStr">
        <is>
          <t>Preavviso (mesi)</t>
        </is>
      </c>
      <c r="L1" s="1" t="inlineStr">
        <is>
          <t>Giorni Mancanti</t>
        </is>
      </c>
      <c r="M1" s="1" t="inlineStr">
        <is>
          <t>Canone Mensile</t>
        </is>
      </c>
      <c r="N1" s="1" t="inlineStr">
        <is>
          <t>Canone Annuo</t>
        </is>
      </c>
      <c r="O1" s="1" t="inlineStr">
        <is>
          <t>Deposito Cauzionale</t>
        </is>
      </c>
      <c r="P1" s="1" t="inlineStr">
        <is>
          <t>Cedolare Secca (%)</t>
        </is>
      </c>
      <c r="Q1" s="1" t="inlineStr">
        <is>
          <t>Stato Contratto</t>
        </is>
      </c>
      <c r="R1" s="1" t="inlineStr">
        <is>
          <t>Note</t>
        </is>
      </c>
      <c r="S1" s="1" t="inlineStr">
        <is>
          <t>Referente / Agenzia</t>
        </is>
      </c>
    </row>
    <row r="2" ht="20" customHeight="1">
      <c r="A2" s="2" t="inlineStr">
        <is>
          <t>C001</t>
        </is>
      </c>
      <c r="B2" s="3" t="inlineStr">
        <is>
          <t>Alberto Ferretti</t>
        </is>
      </c>
      <c r="C2" s="3" t="inlineStr">
        <is>
          <t>Marco Rossi</t>
        </is>
      </c>
      <c r="D2" s="2" t="inlineStr">
        <is>
          <t>Privato</t>
        </is>
      </c>
      <c r="E2" s="3" t="inlineStr">
        <is>
          <t>Via Roma 12</t>
        </is>
      </c>
      <c r="F2" s="3" t="inlineStr">
        <is>
          <t>Milano</t>
        </is>
      </c>
      <c r="G2" s="2" t="inlineStr">
        <is>
          <t>4+4</t>
        </is>
      </c>
      <c r="H2" s="38" t="n">
        <v>44635</v>
      </c>
      <c r="I2" s="38" t="n">
        <v>46095</v>
      </c>
      <c r="J2" s="38">
        <f>IFERROR(DATE(YEAR(I2),MONTH(I2)-K2,DAY(I2)),"")</f>
        <v/>
      </c>
      <c r="K2" s="2" t="n">
        <v>6</v>
      </c>
      <c r="L2" s="2">
        <f>IFERROR(I2-TODAY(),0)</f>
        <v/>
      </c>
      <c r="M2" s="39" t="n">
        <v>900</v>
      </c>
      <c r="N2" s="40">
        <f>M2*12</f>
        <v/>
      </c>
      <c r="O2" s="39" t="n">
        <v>2700</v>
      </c>
      <c r="P2" s="7">
        <f>IF(G2="3+2",0.1,0.21)</f>
        <v/>
      </c>
      <c r="Q2" s="2">
        <f>IF(L2&lt;0,"Scaduto",IF(L2&lt;=30,"In scadenza","Attivo"))</f>
        <v/>
      </c>
      <c r="R2" s="8" t="inlineStr">
        <is>
          <t>Prima scadenza ciclo 2022</t>
        </is>
      </c>
      <c r="S2" s="8" t="inlineStr">
        <is>
          <t>Agenzia Casa Milano</t>
        </is>
      </c>
    </row>
    <row r="3" ht="20" customHeight="1">
      <c r="A3" s="9" t="inlineStr">
        <is>
          <t>C002</t>
        </is>
      </c>
      <c r="B3" s="10" t="inlineStr">
        <is>
          <t>Lucia Gentile</t>
        </is>
      </c>
      <c r="C3" s="10" t="inlineStr">
        <is>
          <t>Giulia Bianchi</t>
        </is>
      </c>
      <c r="D3" s="9" t="inlineStr">
        <is>
          <t>Privato</t>
        </is>
      </c>
      <c r="E3" s="10" t="inlineStr">
        <is>
          <t>Corso Italia 45</t>
        </is>
      </c>
      <c r="F3" s="10" t="inlineStr">
        <is>
          <t>Roma</t>
        </is>
      </c>
      <c r="G3" s="9" t="inlineStr">
        <is>
          <t>3+2</t>
        </is>
      </c>
      <c r="H3" s="41" t="n">
        <v>45078</v>
      </c>
      <c r="I3" s="41" t="n">
        <v>46173</v>
      </c>
      <c r="J3" s="41">
        <f>IFERROR(DATE(YEAR(I3),MONTH(I3)-K3,DAY(I3)),"")</f>
        <v/>
      </c>
      <c r="K3" s="9" t="n">
        <v>3</v>
      </c>
      <c r="L3" s="9">
        <f>IFERROR(I3-TODAY(),0)</f>
        <v/>
      </c>
      <c r="M3" s="39" t="n">
        <v>1100</v>
      </c>
      <c r="N3" s="42">
        <f>M3*12</f>
        <v/>
      </c>
      <c r="O3" s="39" t="n">
        <v>3300</v>
      </c>
      <c r="P3" s="13">
        <f>IF(G3="3+2",0.1,0.21)</f>
        <v/>
      </c>
      <c r="Q3" s="9">
        <f>IF(L3&lt;0,"Scaduto",IF(L3&lt;=30,"In scadenza","Attivo"))</f>
        <v/>
      </c>
      <c r="R3" s="14" t="inlineStr">
        <is>
          <t>Canone concordato art.2 c.3</t>
        </is>
      </c>
      <c r="S3" s="14" t="inlineStr">
        <is>
          <t>Studio Immobiliare Roma</t>
        </is>
      </c>
    </row>
    <row r="4" ht="20" customHeight="1">
      <c r="A4" s="2" t="inlineStr">
        <is>
          <t>C003</t>
        </is>
      </c>
      <c r="B4" s="3" t="inlineStr">
        <is>
          <t>Roberto Marini</t>
        </is>
      </c>
      <c r="C4" s="3" t="inlineStr">
        <is>
          <t>Luca Ferrari</t>
        </is>
      </c>
      <c r="D4" s="2" t="inlineStr">
        <is>
          <t>Privato</t>
        </is>
      </c>
      <c r="E4" s="3" t="inlineStr">
        <is>
          <t>Via Garibaldi 8</t>
        </is>
      </c>
      <c r="F4" s="3" t="inlineStr">
        <is>
          <t>Torino</t>
        </is>
      </c>
      <c r="G4" s="2" t="inlineStr">
        <is>
          <t>Transitorio</t>
        </is>
      </c>
      <c r="H4" s="38" t="n">
        <v>46023</v>
      </c>
      <c r="I4" s="38" t="n">
        <v>46203</v>
      </c>
      <c r="J4" s="38">
        <f>IFERROR(DATE(YEAR(I4),MONTH(I4)-K4,DAY(I4)),"")</f>
        <v/>
      </c>
      <c r="K4" s="2" t="n">
        <v>1</v>
      </c>
      <c r="L4" s="2">
        <f>IFERROR(I4-TODAY(),0)</f>
        <v/>
      </c>
      <c r="M4" s="39" t="n">
        <v>750</v>
      </c>
      <c r="N4" s="40">
        <f>M4*12</f>
        <v/>
      </c>
      <c r="O4" s="39" t="n">
        <v>2250</v>
      </c>
      <c r="P4" s="7">
        <f>IF(G4="3+2",0.1,0.21)</f>
        <v/>
      </c>
      <c r="Q4" s="2">
        <f>IF(L4&lt;0,"Scaduto",IF(L4&lt;=30,"In scadenza","Attivo"))</f>
        <v/>
      </c>
      <c r="R4" s="8" t="inlineStr">
        <is>
          <t>Contratto transitorio 6 mesi</t>
        </is>
      </c>
      <c r="S4" s="8" t="inlineStr">
        <is>
          <t>Privato</t>
        </is>
      </c>
    </row>
    <row r="5" ht="20" customHeight="1">
      <c r="A5" s="9" t="inlineStr">
        <is>
          <t>C004</t>
        </is>
      </c>
      <c r="B5" s="10" t="inlineStr">
        <is>
          <t>Carmela Vitale</t>
        </is>
      </c>
      <c r="C5" s="10" t="inlineStr">
        <is>
          <t>Anna Esposito</t>
        </is>
      </c>
      <c r="D5" s="9" t="inlineStr">
        <is>
          <t>Privato</t>
        </is>
      </c>
      <c r="E5" s="10" t="inlineStr">
        <is>
          <t>Via Dante 21</t>
        </is>
      </c>
      <c r="F5" s="10" t="inlineStr">
        <is>
          <t>Bologna</t>
        </is>
      </c>
      <c r="G5" s="9" t="inlineStr">
        <is>
          <t>Studenti</t>
        </is>
      </c>
      <c r="H5" s="41" t="n">
        <v>45931</v>
      </c>
      <c r="I5" s="41" t="n">
        <v>46295</v>
      </c>
      <c r="J5" s="41">
        <f>IFERROR(DATE(YEAR(I5),MONTH(I5)-K5,DAY(I5)),"")</f>
        <v/>
      </c>
      <c r="K5" s="9" t="n">
        <v>1</v>
      </c>
      <c r="L5" s="9">
        <f>IFERROR(I5-TODAY(),0)</f>
        <v/>
      </c>
      <c r="M5" s="39" t="n">
        <v>650</v>
      </c>
      <c r="N5" s="42">
        <f>M5*12</f>
        <v/>
      </c>
      <c r="O5" s="39" t="n">
        <v>1950</v>
      </c>
      <c r="P5" s="13">
        <f>IF(G5="3+2",0.1,0.21)</f>
        <v/>
      </c>
      <c r="Q5" s="9">
        <f>IF(L5&lt;0,"Scaduto",IF(L5&lt;=30,"In scadenza","Attivo"))</f>
        <v/>
      </c>
      <c r="R5" s="14" t="inlineStr">
        <is>
          <t>Uso studentesco</t>
        </is>
      </c>
      <c r="S5" s="14" t="inlineStr">
        <is>
          <t>Unibo Housing</t>
        </is>
      </c>
    </row>
    <row r="6" ht="20" customHeight="1">
      <c r="A6" s="2" t="inlineStr">
        <is>
          <t>C005</t>
        </is>
      </c>
      <c r="B6" s="3" t="inlineStr">
        <is>
          <t>Stefano Neri</t>
        </is>
      </c>
      <c r="C6" s="3" t="inlineStr">
        <is>
          <t>Francesca Romano</t>
        </is>
      </c>
      <c r="D6" s="2" t="inlineStr">
        <is>
          <t>Privato</t>
        </is>
      </c>
      <c r="E6" s="3" t="inlineStr">
        <is>
          <t>Via Cavour 16</t>
        </is>
      </c>
      <c r="F6" s="3" t="inlineStr">
        <is>
          <t>Firenze</t>
        </is>
      </c>
      <c r="G6" s="2" t="inlineStr">
        <is>
          <t>4+4</t>
        </is>
      </c>
      <c r="H6" s="38" t="n">
        <v>45383</v>
      </c>
      <c r="I6" s="38" t="n">
        <v>46843</v>
      </c>
      <c r="J6" s="38">
        <f>IFERROR(DATE(YEAR(I6),MONTH(I6)-K6,DAY(I6)),"")</f>
        <v/>
      </c>
      <c r="K6" s="2" t="n">
        <v>6</v>
      </c>
      <c r="L6" s="2">
        <f>IFERROR(I6-TODAY(),0)</f>
        <v/>
      </c>
      <c r="M6" s="39" t="n">
        <v>1250</v>
      </c>
      <c r="N6" s="40">
        <f>M6*12</f>
        <v/>
      </c>
      <c r="O6" s="39" t="n">
        <v>3750</v>
      </c>
      <c r="P6" s="7">
        <f>IF(G6="3+2",0.1,0.21)</f>
        <v/>
      </c>
      <c r="Q6" s="2">
        <f>IF(L6&lt;0,"Scaduto",IF(L6&lt;=30,"In scadenza","Attivo"))</f>
        <v/>
      </c>
      <c r="R6" s="8" t="inlineStr">
        <is>
          <t>Rinnovo automatico previsto</t>
        </is>
      </c>
      <c r="S6" s="8" t="inlineStr">
        <is>
          <t>Firenze Immobili SRL</t>
        </is>
      </c>
    </row>
    <row r="7" ht="20" customHeight="1">
      <c r="A7" s="9" t="inlineStr">
        <is>
          <t>C006</t>
        </is>
      </c>
      <c r="B7" s="10" t="inlineStr">
        <is>
          <t>Maria Ruggiero</t>
        </is>
      </c>
      <c r="C7" s="10" t="inlineStr">
        <is>
          <t>Giuseppe Conti</t>
        </is>
      </c>
      <c r="D7" s="9" t="inlineStr">
        <is>
          <t>Privato</t>
        </is>
      </c>
      <c r="E7" s="10" t="inlineStr">
        <is>
          <t>Piazza Duomo 5</t>
        </is>
      </c>
      <c r="F7" s="10" t="inlineStr">
        <is>
          <t>Napoli</t>
        </is>
      </c>
      <c r="G7" s="9" t="inlineStr">
        <is>
          <t>3+2</t>
        </is>
      </c>
      <c r="H7" s="41" t="n">
        <v>44805</v>
      </c>
      <c r="I7" s="41" t="n">
        <v>46630</v>
      </c>
      <c r="J7" s="41">
        <f>IFERROR(DATE(YEAR(I7),MONTH(I7)-K7,DAY(I7)),"")</f>
        <v/>
      </c>
      <c r="K7" s="9" t="n">
        <v>3</v>
      </c>
      <c r="L7" s="9">
        <f>IFERROR(I7-TODAY(),0)</f>
        <v/>
      </c>
      <c r="M7" s="39" t="n">
        <v>800</v>
      </c>
      <c r="N7" s="42">
        <f>M7*12</f>
        <v/>
      </c>
      <c r="O7" s="39" t="n">
        <v>2400</v>
      </c>
      <c r="P7" s="13">
        <f>IF(G7="3+2",0.1,0.21)</f>
        <v/>
      </c>
      <c r="Q7" s="9">
        <f>IF(L7&lt;0,"Scaduto",IF(L7&lt;=30,"In scadenza","Attivo"))</f>
        <v/>
      </c>
      <c r="R7" s="14" t="inlineStr">
        <is>
          <t>Piccolo commercio al piano T</t>
        </is>
      </c>
      <c r="S7" s="14" t="inlineStr">
        <is>
          <t>Agenzia Sud Immobili</t>
        </is>
      </c>
    </row>
    <row r="8" ht="20" customHeight="1">
      <c r="A8" s="2" t="inlineStr">
        <is>
          <t>C007</t>
        </is>
      </c>
      <c r="B8" s="3" t="inlineStr">
        <is>
          <t>Franco Moretti</t>
        </is>
      </c>
      <c r="C8" s="3" t="inlineStr">
        <is>
          <t>Sara Moretti</t>
        </is>
      </c>
      <c r="D8" s="2" t="inlineStr">
        <is>
          <t>Privato</t>
        </is>
      </c>
      <c r="E8" s="3" t="inlineStr">
        <is>
          <t>Via Mazzini 30</t>
        </is>
      </c>
      <c r="F8" s="3" t="inlineStr">
        <is>
          <t>Verona</t>
        </is>
      </c>
      <c r="G8" s="2" t="inlineStr">
        <is>
          <t>Transitorio</t>
        </is>
      </c>
      <c r="H8" s="38" t="n">
        <v>46113</v>
      </c>
      <c r="I8" s="38" t="n">
        <v>46295</v>
      </c>
      <c r="J8" s="38">
        <f>IFERROR(DATE(YEAR(I8),MONTH(I8)-K8,DAY(I8)),"")</f>
        <v/>
      </c>
      <c r="K8" s="2" t="n">
        <v>1</v>
      </c>
      <c r="L8" s="2">
        <f>IFERROR(I8-TODAY(),0)</f>
        <v/>
      </c>
      <c r="M8" s="39" t="n">
        <v>700</v>
      </c>
      <c r="N8" s="40">
        <f>M8*12</f>
        <v/>
      </c>
      <c r="O8" s="39" t="n">
        <v>2100</v>
      </c>
      <c r="P8" s="7">
        <f>IF(G8="3+2",0.1,0.21)</f>
        <v/>
      </c>
      <c r="Q8" s="2">
        <f>IF(L8&lt;0,"Scaduto",IF(L8&lt;=30,"In scadenza","Attivo"))</f>
        <v/>
      </c>
      <c r="R8" s="8" t="inlineStr">
        <is>
          <t>Transitorio estivo</t>
        </is>
      </c>
      <c r="S8" s="8" t="inlineStr">
        <is>
          <t>Privato</t>
        </is>
      </c>
    </row>
    <row r="9" ht="20" customHeight="1">
      <c r="A9" s="9" t="inlineStr">
        <is>
          <t>C008</t>
        </is>
      </c>
      <c r="B9" s="10" t="inlineStr">
        <is>
          <t>Carlo Rinaldi</t>
        </is>
      </c>
      <c r="C9" s="10" t="inlineStr">
        <is>
          <t>Paolo Rinaldi</t>
        </is>
      </c>
      <c r="D9" s="9" t="inlineStr">
        <is>
          <t>Privato</t>
        </is>
      </c>
      <c r="E9" s="10" t="inlineStr">
        <is>
          <t>Corso Vittorio 10</t>
        </is>
      </c>
      <c r="F9" s="10" t="inlineStr">
        <is>
          <t>Genova</t>
        </is>
      </c>
      <c r="G9" s="9" t="inlineStr">
        <is>
          <t>4+4</t>
        </is>
      </c>
      <c r="H9" s="41" t="n">
        <v>44743</v>
      </c>
      <c r="I9" s="41" t="n">
        <v>46203</v>
      </c>
      <c r="J9" s="41">
        <f>IFERROR(DATE(YEAR(I9),MONTH(I9)-K9,DAY(I9)),"")</f>
        <v/>
      </c>
      <c r="K9" s="9" t="n">
        <v>6</v>
      </c>
      <c r="L9" s="9">
        <f>IFERROR(I9-TODAY(),0)</f>
        <v/>
      </c>
      <c r="M9" s="39" t="n">
        <v>850</v>
      </c>
      <c r="N9" s="42">
        <f>M9*12</f>
        <v/>
      </c>
      <c r="O9" s="39" t="n">
        <v>2550</v>
      </c>
      <c r="P9" s="13">
        <f>IF(G9="3+2",0.1,0.21)</f>
        <v/>
      </c>
      <c r="Q9" s="9">
        <f>IF(L9&lt;0,"Scaduto",IF(L9&lt;=30,"In scadenza","Attivo"))</f>
        <v/>
      </c>
      <c r="R9" s="14" t="inlineStr">
        <is>
          <t>In attesa di conferma rinnovo</t>
        </is>
      </c>
      <c r="S9" s="14" t="inlineStr">
        <is>
          <t>Genova Casa Srl</t>
        </is>
      </c>
    </row>
    <row r="10" ht="20" customHeight="1">
      <c r="A10" s="2" t="inlineStr">
        <is>
          <t>C009</t>
        </is>
      </c>
      <c r="B10" s="3" t="inlineStr">
        <is>
          <t>Immobiliare Verdi SRL</t>
        </is>
      </c>
      <c r="C10" s="3" t="inlineStr">
        <is>
          <t>Davide Colombo</t>
        </is>
      </c>
      <c r="D10" s="2" t="inlineStr">
        <is>
          <t>Società</t>
        </is>
      </c>
      <c r="E10" s="3" t="inlineStr">
        <is>
          <t>Via Montenapoleone 3</t>
        </is>
      </c>
      <c r="F10" s="3" t="inlineStr">
        <is>
          <t>Milano</t>
        </is>
      </c>
      <c r="G10" s="2" t="inlineStr">
        <is>
          <t>4+4</t>
        </is>
      </c>
      <c r="H10" s="38" t="n">
        <v>45658</v>
      </c>
      <c r="I10" s="38" t="n">
        <v>47118</v>
      </c>
      <c r="J10" s="38">
        <f>IFERROR(DATE(YEAR(I10),MONTH(I10)-K10,DAY(I10)),"")</f>
        <v/>
      </c>
      <c r="K10" s="2" t="n">
        <v>6</v>
      </c>
      <c r="L10" s="2">
        <f>IFERROR(I10-TODAY(),0)</f>
        <v/>
      </c>
      <c r="M10" s="39" t="n">
        <v>1800</v>
      </c>
      <c r="N10" s="40">
        <f>M10*12</f>
        <v/>
      </c>
      <c r="O10" s="39" t="n">
        <v>5400</v>
      </c>
      <c r="P10" s="7">
        <f>IF(G10="3+2",0.1,0.21)</f>
        <v/>
      </c>
      <c r="Q10" s="2">
        <f>IF(L10&lt;0,"Scaduto",IF(L10&lt;=30,"In scadenza","Attivo"))</f>
        <v/>
      </c>
      <c r="R10" s="8" t="inlineStr">
        <is>
          <t>Immobile di pregio - uso ufficio</t>
        </is>
      </c>
      <c r="S10" s="8" t="inlineStr">
        <is>
          <t>Immobiliare Verdi SRL</t>
        </is>
      </c>
    </row>
    <row r="11">
      <c r="A11" s="15" t="inlineStr">
        <is>
          <t>TOTALI</t>
        </is>
      </c>
      <c r="B11" s="16" t="inlineStr"/>
      <c r="C11" s="16" t="inlineStr"/>
      <c r="D11" s="16" t="inlineStr"/>
      <c r="E11" s="16" t="inlineStr"/>
      <c r="F11" s="16" t="inlineStr"/>
      <c r="G11" s="16" t="inlineStr"/>
      <c r="H11" s="16" t="inlineStr"/>
      <c r="I11" s="16" t="inlineStr"/>
      <c r="J11" s="16" t="inlineStr"/>
      <c r="K11" s="16" t="inlineStr"/>
      <c r="L11" s="16" t="inlineStr"/>
      <c r="M11" s="43">
        <f>AVERAGE(M2:M10)</f>
        <v/>
      </c>
      <c r="N11" s="43">
        <f>SUM(N2:N10)</f>
        <v/>
      </c>
      <c r="O11" s="16" t="inlineStr"/>
      <c r="P11" s="16" t="inlineStr"/>
      <c r="Q11" s="16" t="inlineStr"/>
      <c r="R11" s="16" t="inlineStr"/>
      <c r="S11" s="16" t="inlineStr"/>
    </row>
  </sheetData>
  <conditionalFormatting sqref="Q2:Q10">
    <cfRule type="expression" priority="1" dxfId="0" stopIfTrue="1">
      <formula>$Q2="Scaduto"</formula>
    </cfRule>
    <cfRule type="expression" priority="2" dxfId="1" stopIfTrue="1">
      <formula>$Q2="In scadenza"</formula>
    </cfRule>
    <cfRule type="expression" priority="3" dxfId="2" stopIfTrue="1">
      <formula>$Q2="Attivo"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20" customWidth="1" min="3" max="3"/>
    <col width="20" customWidth="1" min="4" max="4"/>
    <col width="20" customWidth="1" min="5" max="5"/>
    <col width="20" customWidth="1" min="6" max="6"/>
    <col width="3" customWidth="1" min="7" max="7"/>
  </cols>
  <sheetData>
    <row r="1" ht="36" customHeight="1">
      <c r="B1" s="18" t="inlineStr">
        <is>
          <t>DASHBOARD – SCADENZARIO CONTRATTI AFFITTO</t>
        </is>
      </c>
      <c r="C1" s="19" t="n"/>
      <c r="D1" s="19" t="n"/>
      <c r="E1" s="19" t="n"/>
      <c r="F1" s="20" t="n"/>
    </row>
    <row r="2" ht="18" customHeight="1">
      <c r="B2" s="21" t="inlineStr">
        <is>
          <t>Aggiornato al:</t>
        </is>
      </c>
      <c r="C2" s="44">
        <f>TODAY()</f>
        <v/>
      </c>
    </row>
    <row r="3"/>
    <row r="4" ht="24" customHeight="1">
      <c r="B4" s="23" t="inlineStr">
        <is>
          <t>KPI PRINCIPALI</t>
        </is>
      </c>
      <c r="C4" s="20" t="n"/>
    </row>
    <row r="5" ht="20" customHeight="1">
      <c r="B5" s="25" t="inlineStr">
        <is>
          <t>Totale Contratti</t>
        </is>
      </c>
      <c r="C5" s="26">
        <f>COUNTA('Scadenzario Contratti'!A2:A10)</f>
        <v/>
      </c>
    </row>
    <row r="6" ht="20" customHeight="1">
      <c r="B6" s="25" t="inlineStr">
        <is>
          <t>Contratti Attivi</t>
        </is>
      </c>
      <c r="C6" s="26">
        <f>COUNTIF('Scadenzario Contratti'!Q2:Q10,"Attivo")</f>
        <v/>
      </c>
    </row>
    <row r="7" ht="20" customHeight="1">
      <c r="B7" s="25" t="inlineStr">
        <is>
          <t>In Scadenza (≤30gg)</t>
        </is>
      </c>
      <c r="C7" s="26">
        <f>COUNTIF('Scadenzario Contratti'!Q2:Q10,"In scadenza")</f>
        <v/>
      </c>
    </row>
    <row r="8" ht="20" customHeight="1">
      <c r="B8" s="25" t="inlineStr">
        <is>
          <t>Contratti Scaduti</t>
        </is>
      </c>
      <c r="C8" s="26">
        <f>COUNTIF('Scadenzario Contratti'!Q2:Q10,"Scaduto")</f>
        <v/>
      </c>
    </row>
    <row r="9" ht="20" customHeight="1">
      <c r="B9" s="25" t="inlineStr">
        <is>
          <t>Canone Mensile Medio</t>
        </is>
      </c>
      <c r="C9" s="45">
        <f>AVERAGE('Scadenzario Contratti'!M2:M10)</f>
        <v/>
      </c>
    </row>
    <row r="10" ht="20" customHeight="1">
      <c r="B10" s="25" t="inlineStr">
        <is>
          <t>Totale Canoni Annui</t>
        </is>
      </c>
      <c r="C10" s="45">
        <f>SUM('Scadenzario Contratti'!N2:N10)</f>
        <v/>
      </c>
    </row>
    <row r="11"/>
    <row r="12" ht="22" customHeight="1">
      <c r="B12" s="23" t="inlineStr">
        <is>
          <t>CONTRATTI PER TIPO</t>
        </is>
      </c>
      <c r="C12" s="20" t="n"/>
      <c r="E12" s="23" t="inlineStr">
        <is>
          <t>CONTRATTI PER STATO</t>
        </is>
      </c>
      <c r="F12" s="20" t="n"/>
    </row>
    <row r="13" ht="18" customHeight="1">
      <c r="B13" s="8" t="inlineStr">
        <is>
          <t>4+4</t>
        </is>
      </c>
      <c r="C13" s="28">
        <f>COUNTIF('Scadenzario Contratti'!G2:G10,"4+4")</f>
        <v/>
      </c>
      <c r="E13" s="8" t="inlineStr">
        <is>
          <t>Attivo</t>
        </is>
      </c>
      <c r="F13" s="28">
        <f>COUNTIF('Scadenzario Contratti'!Q2:Q10,"Attivo")</f>
        <v/>
      </c>
    </row>
    <row r="14" ht="18" customHeight="1">
      <c r="B14" s="14" t="inlineStr">
        <is>
          <t>3+2</t>
        </is>
      </c>
      <c r="C14" s="29">
        <f>COUNTIF('Scadenzario Contratti'!G2:G10,"3+2")</f>
        <v/>
      </c>
      <c r="E14" s="14" t="inlineStr">
        <is>
          <t>In scadenza</t>
        </is>
      </c>
      <c r="F14" s="29">
        <f>COUNTIF('Scadenzario Contratti'!Q2:Q10,"In scadenza")</f>
        <v/>
      </c>
    </row>
    <row r="15" ht="18" customHeight="1">
      <c r="B15" s="8" t="inlineStr">
        <is>
          <t>Transitorio</t>
        </is>
      </c>
      <c r="C15" s="28">
        <f>COUNTIF('Scadenzario Contratti'!G2:G10,"Transitorio")</f>
        <v/>
      </c>
      <c r="E15" s="8" t="inlineStr">
        <is>
          <t>Scaduto</t>
        </is>
      </c>
      <c r="F15" s="28">
        <f>COUNTIF('Scadenzario Contratti'!Q2:Q10,"Scaduto")</f>
        <v/>
      </c>
    </row>
    <row r="16" ht="18" customHeight="1">
      <c r="B16" s="14" t="inlineStr">
        <is>
          <t>Studenti</t>
        </is>
      </c>
      <c r="C16" s="29">
        <f>COUNTIF('Scadenzario Contratti'!G2:G10,"Studenti")</f>
        <v/>
      </c>
    </row>
    <row r="17"/>
    <row r="18" ht="22" customHeight="1">
      <c r="B18" s="30" t="inlineStr">
        <is>
          <t>ALERT SCADENZE</t>
        </is>
      </c>
      <c r="C18" s="19" t="n"/>
      <c r="D18" s="19" t="n"/>
      <c r="E18" s="19" t="n"/>
      <c r="F18" s="20" t="n"/>
    </row>
    <row r="19" ht="20" customHeight="1">
      <c r="B19" s="32" t="inlineStr">
        <is>
          <t>ID Contratto</t>
        </is>
      </c>
      <c r="C19" s="32" t="inlineStr">
        <is>
          <t>Inquilino</t>
        </is>
      </c>
      <c r="D19" s="32" t="inlineStr">
        <is>
          <t>Comune</t>
        </is>
      </c>
      <c r="E19" s="32" t="inlineStr">
        <is>
          <t>Data Fine</t>
        </is>
      </c>
      <c r="F19" s="32" t="inlineStr">
        <is>
          <t>Giorni Mancanti</t>
        </is>
      </c>
    </row>
    <row r="20" ht="18" customHeight="1">
      <c r="B20" s="2">
        <f>IFERROR(IF('Scadenzario Contratti'!L2&lt;=60,'Scadenzario Contratti'!A2,""),"")</f>
        <v/>
      </c>
      <c r="C20" s="8">
        <f>IFERROR(IF('Scadenzario Contratti'!L2&lt;=60,'Scadenzario Contratti'!C2,""),"")</f>
        <v/>
      </c>
      <c r="D20" s="8">
        <f>IFERROR(IF('Scadenzario Contratti'!L2&lt;=60,'Scadenzario Contratti'!F2,""),"")</f>
        <v/>
      </c>
      <c r="E20" s="38">
        <f>IFERROR(IF('Scadenzario Contratti'!L2&lt;=60,'Scadenzario Contratti'!I2,""),"")</f>
        <v/>
      </c>
      <c r="F20" s="33">
        <f>IFERROR(IF('Scadenzario Contratti'!L2&lt;=60,'Scadenzario Contratti'!L2,""),"")</f>
        <v/>
      </c>
    </row>
    <row r="21" ht="18" customHeight="1">
      <c r="B21" s="9">
        <f>IFERROR(IF('Scadenzario Contratti'!L3&lt;=60,'Scadenzario Contratti'!A3,""),"")</f>
        <v/>
      </c>
      <c r="C21" s="14">
        <f>IFERROR(IF('Scadenzario Contratti'!L3&lt;=60,'Scadenzario Contratti'!C3,""),"")</f>
        <v/>
      </c>
      <c r="D21" s="14">
        <f>IFERROR(IF('Scadenzario Contratti'!L3&lt;=60,'Scadenzario Contratti'!F3,""),"")</f>
        <v/>
      </c>
      <c r="E21" s="41">
        <f>IFERROR(IF('Scadenzario Contratti'!L3&lt;=60,'Scadenzario Contratti'!I3,""),"")</f>
        <v/>
      </c>
      <c r="F21" s="34">
        <f>IFERROR(IF('Scadenzario Contratti'!L3&lt;=60,'Scadenzario Contratti'!L3,""),"")</f>
        <v/>
      </c>
    </row>
    <row r="22" ht="18" customHeight="1">
      <c r="B22" s="2">
        <f>IFERROR(IF('Scadenzario Contratti'!L4&lt;=60,'Scadenzario Contratti'!A4,""),"")</f>
        <v/>
      </c>
      <c r="C22" s="8">
        <f>IFERROR(IF('Scadenzario Contratti'!L4&lt;=60,'Scadenzario Contratti'!C4,""),"")</f>
        <v/>
      </c>
      <c r="D22" s="8">
        <f>IFERROR(IF('Scadenzario Contratti'!L4&lt;=60,'Scadenzario Contratti'!F4,""),"")</f>
        <v/>
      </c>
      <c r="E22" s="38">
        <f>IFERROR(IF('Scadenzario Contratti'!L4&lt;=60,'Scadenzario Contratti'!I4,""),"")</f>
        <v/>
      </c>
      <c r="F22" s="33">
        <f>IFERROR(IF('Scadenzario Contratti'!L4&lt;=60,'Scadenzario Contratti'!L4,""),"")</f>
        <v/>
      </c>
    </row>
    <row r="23" ht="18" customHeight="1">
      <c r="B23" s="9">
        <f>IFERROR(IF('Scadenzario Contratti'!L5&lt;=60,'Scadenzario Contratti'!A5,""),"")</f>
        <v/>
      </c>
      <c r="C23" s="14">
        <f>IFERROR(IF('Scadenzario Contratti'!L5&lt;=60,'Scadenzario Contratti'!C5,""),"")</f>
        <v/>
      </c>
      <c r="D23" s="14">
        <f>IFERROR(IF('Scadenzario Contratti'!L5&lt;=60,'Scadenzario Contratti'!F5,""),"")</f>
        <v/>
      </c>
      <c r="E23" s="41">
        <f>IFERROR(IF('Scadenzario Contratti'!L5&lt;=60,'Scadenzario Contratti'!I5,""),"")</f>
        <v/>
      </c>
      <c r="F23" s="34">
        <f>IFERROR(IF('Scadenzario Contratti'!L5&lt;=60,'Scadenzario Contratti'!L5,""),"")</f>
        <v/>
      </c>
    </row>
    <row r="24" ht="18" customHeight="1">
      <c r="B24" s="2">
        <f>IFERROR(IF('Scadenzario Contratti'!L6&lt;=60,'Scadenzario Contratti'!A6,""),"")</f>
        <v/>
      </c>
      <c r="C24" s="8">
        <f>IFERROR(IF('Scadenzario Contratti'!L6&lt;=60,'Scadenzario Contratti'!C6,""),"")</f>
        <v/>
      </c>
      <c r="D24" s="8">
        <f>IFERROR(IF('Scadenzario Contratti'!L6&lt;=60,'Scadenzario Contratti'!F6,""),"")</f>
        <v/>
      </c>
      <c r="E24" s="38">
        <f>IFERROR(IF('Scadenzario Contratti'!L6&lt;=60,'Scadenzario Contratti'!I6,""),"")</f>
        <v/>
      </c>
      <c r="F24" s="33">
        <f>IFERROR(IF('Scadenzario Contratti'!L6&lt;=60,'Scadenzario Contratti'!L6,""),"")</f>
        <v/>
      </c>
    </row>
    <row r="25" ht="18" customHeight="1">
      <c r="B25" s="9">
        <f>IFERROR(IF('Scadenzario Contratti'!L7&lt;=60,'Scadenzario Contratti'!A7,""),"")</f>
        <v/>
      </c>
      <c r="C25" s="14">
        <f>IFERROR(IF('Scadenzario Contratti'!L7&lt;=60,'Scadenzario Contratti'!C7,""),"")</f>
        <v/>
      </c>
      <c r="D25" s="14">
        <f>IFERROR(IF('Scadenzario Contratti'!L7&lt;=60,'Scadenzario Contratti'!F7,""),"")</f>
        <v/>
      </c>
      <c r="E25" s="41">
        <f>IFERROR(IF('Scadenzario Contratti'!L7&lt;=60,'Scadenzario Contratti'!I7,""),"")</f>
        <v/>
      </c>
      <c r="F25" s="34">
        <f>IFERROR(IF('Scadenzario Contratti'!L7&lt;=60,'Scadenzario Contratti'!L7,""),"")</f>
        <v/>
      </c>
    </row>
    <row r="26" ht="18" customHeight="1">
      <c r="B26" s="2">
        <f>IFERROR(IF('Scadenzario Contratti'!L8&lt;=60,'Scadenzario Contratti'!A8,""),"")</f>
        <v/>
      </c>
      <c r="C26" s="8">
        <f>IFERROR(IF('Scadenzario Contratti'!L8&lt;=60,'Scadenzario Contratti'!C8,""),"")</f>
        <v/>
      </c>
      <c r="D26" s="8">
        <f>IFERROR(IF('Scadenzario Contratti'!L8&lt;=60,'Scadenzario Contratti'!F8,""),"")</f>
        <v/>
      </c>
      <c r="E26" s="38">
        <f>IFERROR(IF('Scadenzario Contratti'!L8&lt;=60,'Scadenzario Contratti'!I8,""),"")</f>
        <v/>
      </c>
      <c r="F26" s="33">
        <f>IFERROR(IF('Scadenzario Contratti'!L8&lt;=60,'Scadenzario Contratti'!L8,""),"")</f>
        <v/>
      </c>
    </row>
    <row r="27" ht="18" customHeight="1">
      <c r="B27" s="9">
        <f>IFERROR(IF('Scadenzario Contratti'!L9&lt;=60,'Scadenzario Contratti'!A9,""),"")</f>
        <v/>
      </c>
      <c r="C27" s="14">
        <f>IFERROR(IF('Scadenzario Contratti'!L9&lt;=60,'Scadenzario Contratti'!C9,""),"")</f>
        <v/>
      </c>
      <c r="D27" s="14">
        <f>IFERROR(IF('Scadenzario Contratti'!L9&lt;=60,'Scadenzario Contratti'!F9,""),"")</f>
        <v/>
      </c>
      <c r="E27" s="41">
        <f>IFERROR(IF('Scadenzario Contratti'!L9&lt;=60,'Scadenzario Contratti'!I9,""),"")</f>
        <v/>
      </c>
      <c r="F27" s="34">
        <f>IFERROR(IF('Scadenzario Contratti'!L9&lt;=60,'Scadenzario Contratti'!L9,""),"")</f>
        <v/>
      </c>
    </row>
    <row r="28" ht="18" customHeight="1">
      <c r="B28" s="2">
        <f>IFERROR(IF('Scadenzario Contratti'!L10&lt;=60,'Scadenzario Contratti'!A10,""),"")</f>
        <v/>
      </c>
      <c r="C28" s="8">
        <f>IFERROR(IF('Scadenzario Contratti'!L10&lt;=60,'Scadenzario Contratti'!C10,""),"")</f>
        <v/>
      </c>
      <c r="D28" s="8">
        <f>IFERROR(IF('Scadenzario Contratti'!L10&lt;=60,'Scadenzario Contratti'!F10,""),"")</f>
        <v/>
      </c>
      <c r="E28" s="38">
        <f>IFERROR(IF('Scadenzario Contratti'!L10&lt;=60,'Scadenzario Contratti'!I10,""),"")</f>
        <v/>
      </c>
      <c r="F28" s="33">
        <f>IFERROR(IF('Scadenzario Contratti'!L10&lt;=60,'Scadenzario Contratti'!L10,""),"")</f>
        <v/>
      </c>
    </row>
  </sheetData>
  <mergeCells count="5">
    <mergeCell ref="B1:F1"/>
    <mergeCell ref="B4:C4"/>
    <mergeCell ref="B12:C12"/>
    <mergeCell ref="E12:F12"/>
    <mergeCell ref="B18:F1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0" customWidth="1" min="3" max="3"/>
    <col width="3" customWidth="1" min="4" max="4"/>
  </cols>
  <sheetData>
    <row r="1" ht="36" customHeight="1">
      <c r="B1" s="18" t="inlineStr">
        <is>
          <t>ISTRUZIONI – SCADENZARIO CONTRATTI AFFITTO</t>
        </is>
      </c>
      <c r="C1" s="20" t="n"/>
    </row>
    <row r="2"/>
    <row r="3" ht="22" customHeight="1">
      <c r="B3" s="25" t="inlineStr">
        <is>
          <t>FOGLIO: Scadenzario Contratti</t>
        </is>
      </c>
      <c r="C3" s="20" t="n"/>
    </row>
    <row r="4" ht="28" customHeight="1">
      <c r="B4" s="36" t="inlineStr">
        <is>
          <t>Scopo</t>
        </is>
      </c>
      <c r="C4" s="14" t="inlineStr">
        <is>
          <t>Raccoglie tutti i contratti di locazione attivi, con dati anagrafici, date e importi.</t>
        </is>
      </c>
    </row>
    <row r="5" ht="28" customHeight="1">
      <c r="B5" s="37" t="inlineStr">
        <is>
          <t>Data Inizio / Fine</t>
        </is>
      </c>
      <c r="C5" s="8" t="inlineStr">
        <is>
          <t>Inserire in formato GG/MM/AAAA. La colonna 'Giorni Mancanti' si aggiorna automaticamente rispetto ad oggi.</t>
        </is>
      </c>
    </row>
    <row r="6" ht="28" customHeight="1">
      <c r="B6" s="36" t="inlineStr">
        <is>
          <t>Rinnovo / Disdetta</t>
        </is>
      </c>
      <c r="C6" s="14" t="inlineStr">
        <is>
          <t>Calcolato automaticamente sottraendo i mesi di preavviso dalla Data Fine del contratto.</t>
        </is>
      </c>
    </row>
    <row r="7" ht="20" customHeight="1">
      <c r="B7" s="37" t="inlineStr">
        <is>
          <t>Canone Annuo</t>
        </is>
      </c>
      <c r="C7" s="8" t="inlineStr">
        <is>
          <t>Calcolato automaticamente come Canone Mensile × 12. Non modificare manualmente.</t>
        </is>
      </c>
    </row>
    <row r="8" ht="20" customHeight="1">
      <c r="B8" s="36" t="inlineStr">
        <is>
          <t>Stato Contratto</t>
        </is>
      </c>
      <c r="C8" s="14" t="inlineStr">
        <is>
          <t>Aggiornato automaticamente: Attivo / In scadenza (≤30 giorni) / Scaduto.</t>
        </is>
      </c>
    </row>
    <row r="9" ht="28" customHeight="1">
      <c r="B9" s="37" t="inlineStr">
        <is>
          <t>Cedolare Secca</t>
        </is>
      </c>
      <c r="C9" s="8" t="inlineStr">
        <is>
          <t>Per contratti 3+2 a canone concordato: aliquota 10%. Per tutti gli altri: 21%. Valore automatico.</t>
        </is>
      </c>
    </row>
    <row r="10" ht="28" customHeight="1">
      <c r="B10" s="36" t="inlineStr">
        <is>
          <t>Deposito Cauzionale</t>
        </is>
      </c>
      <c r="C10" s="14" t="inlineStr">
        <is>
          <t>Inserire l'importo effettivo (di norma 1-3 mensilità). Cella modificabile (sfondo giallo).</t>
        </is>
      </c>
    </row>
    <row r="11" ht="28" customHeight="1">
      <c r="B11" s="37" t="inlineStr">
        <is>
          <t>Celle modificabili</t>
        </is>
      </c>
      <c r="C11" s="8" t="inlineStr">
        <is>
          <t>Le celle con sfondo giallo (#FFFBEB) sono destinate all'inserimento manuale dei dati.</t>
        </is>
      </c>
    </row>
    <row r="12" ht="20" customHeight="1">
      <c r="B12" s="36" t="inlineStr"/>
      <c r="C12" s="14" t="inlineStr"/>
    </row>
    <row r="13" ht="22" customHeight="1">
      <c r="B13" s="25" t="inlineStr">
        <is>
          <t>FOGLIO: Dashboard</t>
        </is>
      </c>
      <c r="C13" s="20" t="n"/>
    </row>
    <row r="14" ht="28" customHeight="1">
      <c r="B14" s="36" t="inlineStr">
        <is>
          <t>KPI Principali</t>
        </is>
      </c>
      <c r="C14" s="14" t="inlineStr">
        <is>
          <t>Riepilogo automatico: totale contratti, attivi, in scadenza, scaduti, canone medio e totale annuo.</t>
        </is>
      </c>
    </row>
    <row r="15" ht="20" customHeight="1">
      <c r="B15" s="37" t="inlineStr">
        <is>
          <t>Contratti per Tipo</t>
        </is>
      </c>
      <c r="C15" s="8" t="inlineStr">
        <is>
          <t>Conteggio per tipologia contrattuale (4+4, 3+2, Transitorio, Studenti).</t>
        </is>
      </c>
    </row>
    <row r="16" ht="28" customHeight="1">
      <c r="B16" s="36" t="inlineStr">
        <is>
          <t>Alert Scadenze</t>
        </is>
      </c>
      <c r="C16" s="14" t="inlineStr">
        <is>
          <t>Mostra automaticamente i contratti con scadenza entro 60 giorni. Verificare regolarmente.</t>
        </is>
      </c>
    </row>
    <row r="17" ht="28" customHeight="1">
      <c r="B17" s="37" t="inlineStr">
        <is>
          <t>Grafici</t>
        </is>
      </c>
      <c r="C17" s="8" t="inlineStr">
        <is>
          <t>Grafico a barre per stato contratti, grafico a torta per tipo contratto. Si aggiornano automaticamente.</t>
        </is>
      </c>
    </row>
    <row r="18" ht="20" customHeight="1">
      <c r="B18" s="36" t="inlineStr"/>
      <c r="C18" s="14" t="inlineStr"/>
    </row>
    <row r="19" ht="22" customHeight="1">
      <c r="B19" s="25" t="inlineStr">
        <is>
          <t>NOTE OPERATIVE E NORMATIVE</t>
        </is>
      </c>
      <c r="C19" s="20" t="n"/>
    </row>
    <row r="20" ht="28" customHeight="1">
      <c r="B20" s="36" t="inlineStr">
        <is>
          <t>Cedolare Secca</t>
        </is>
      </c>
      <c r="C20" s="14" t="inlineStr">
        <is>
          <t>Regime opzionale per persone fisiche (art. 3 D.Lgs. 23/2011). Sostituisce IRPEF, addizionali e imposta di registro. Aliquota ordinaria: 21%; canone concordato: 10%.</t>
        </is>
      </c>
    </row>
    <row r="21" ht="28" customHeight="1">
      <c r="B21" s="37" t="inlineStr">
        <is>
          <t>Registrazione RLI</t>
        </is>
      </c>
      <c r="C21" s="8" t="inlineStr">
        <is>
          <t>I contratti di locazione vanno registrati all'Agenzia delle Entrate entro 30 gg dalla stipula tramite Modello RLI (Registrazione Locazioni Immobili).</t>
        </is>
      </c>
    </row>
    <row r="22" ht="28" customHeight="1">
      <c r="B22" s="36" t="inlineStr">
        <is>
          <t>Deposito Cauzionale</t>
        </is>
      </c>
      <c r="C22" s="14" t="inlineStr">
        <is>
          <t>Non può superare 3 mensilità (art. 11 L. 392/1978). Va restituito entro 30 giorni dalla restituzione dell'immobile, rivalutato ISTAT se previsto.</t>
        </is>
      </c>
    </row>
    <row r="23" ht="28" customHeight="1">
      <c r="B23" s="37" t="inlineStr">
        <is>
          <t>Preavviso di Disdetta</t>
        </is>
      </c>
      <c r="C23" s="8" t="inlineStr">
        <is>
          <t>Il conduttore deve comunicare la disdetta con il preavviso contrattualmente stabilito (di norma 3 o 6 mesi per contratti 4+4 e 3+2).</t>
        </is>
      </c>
    </row>
    <row r="24" ht="28" customHeight="1">
      <c r="B24" s="36" t="inlineStr">
        <is>
          <t>Contratto 4+4</t>
        </is>
      </c>
      <c r="C24" s="14" t="inlineStr">
        <is>
          <t>Durata 4 anni + rinnovo automatico di 4 anni (L. 431/1998, art. 2 c.1). Canone libero.</t>
        </is>
      </c>
    </row>
    <row r="25" ht="28" customHeight="1">
      <c r="B25" s="37" t="inlineStr">
        <is>
          <t>Contratto 3+2</t>
        </is>
      </c>
      <c r="C25" s="8" t="inlineStr">
        <is>
          <t>Durata 3 anni + rinnovo 2 anni (L. 431/1998, art. 2 c.3). Canone concordato con associazioni di categoria.</t>
        </is>
      </c>
    </row>
    <row r="26" ht="28" customHeight="1">
      <c r="B26" s="36" t="inlineStr">
        <is>
          <t>Contratto Transitorio</t>
        </is>
      </c>
      <c r="C26" s="14" t="inlineStr">
        <is>
          <t>Durata 1-18 mesi per esigenze temporanee documentate (D.M. 30/12/2002). Non rinnovabile.</t>
        </is>
      </c>
    </row>
    <row r="27" ht="28" customHeight="1">
      <c r="B27" s="37" t="inlineStr">
        <is>
          <t>Contratto Studenti</t>
        </is>
      </c>
      <c r="C27" s="8" t="inlineStr">
        <is>
          <t>Durata 6-36 mesi per studenti universitari fuori sede. Richiede iscrizione a università nella stessa città.</t>
        </is>
      </c>
    </row>
    <row r="28" ht="20" customHeight="1">
      <c r="B28" s="36" t="inlineStr"/>
      <c r="C28" s="14" t="inlineStr"/>
    </row>
    <row r="29" ht="22" customHeight="1">
      <c r="B29" s="25" t="inlineStr">
        <is>
          <t>LEGENDA COLORI</t>
        </is>
      </c>
      <c r="C29" s="20" t="n"/>
    </row>
    <row r="30" ht="20" customHeight="1">
      <c r="B30" s="36" t="inlineStr">
        <is>
          <t>Sfondo scuro #1E293B</t>
        </is>
      </c>
      <c r="C30" s="14" t="inlineStr">
        <is>
          <t>Intestazioni principali e titoli fogli.</t>
        </is>
      </c>
    </row>
    <row r="31" ht="20" customHeight="1">
      <c r="B31" s="37" t="inlineStr">
        <is>
          <t>Sfondo rosso #C8102E</t>
        </is>
      </c>
      <c r="C31" s="8" t="inlineStr">
        <is>
          <t>Titoli sezioni KPI e alert.</t>
        </is>
      </c>
    </row>
    <row r="32" ht="20" customHeight="1">
      <c r="B32" s="36" t="inlineStr">
        <is>
          <t>Sfondo giallo #FFFBEB</t>
        </is>
      </c>
      <c r="C32" s="14" t="inlineStr">
        <is>
          <t>Celle modificabili / dati da inserire manualmente.</t>
        </is>
      </c>
    </row>
    <row r="33" ht="20" customHeight="1">
      <c r="B33" s="37" t="inlineStr">
        <is>
          <t>Sfondo verde #DCFCE7</t>
        </is>
      </c>
      <c r="C33" s="8" t="inlineStr">
        <is>
          <t>Contratto con stato ATTIVO.</t>
        </is>
      </c>
    </row>
    <row r="34" ht="20" customHeight="1">
      <c r="B34" s="36" t="inlineStr">
        <is>
          <t>Sfondo arancio #FEF3C7</t>
        </is>
      </c>
      <c r="C34" s="14" t="inlineStr">
        <is>
          <t>Contratto IN SCADENZA (≤30 giorni).</t>
        </is>
      </c>
    </row>
    <row r="35" ht="20" customHeight="1">
      <c r="B35" s="37" t="inlineStr">
        <is>
          <t>Sfondo rosso chiaro #FECACA</t>
        </is>
      </c>
      <c r="C35" s="8" t="inlineStr">
        <is>
          <t>Contratto SCADUTO.</t>
        </is>
      </c>
    </row>
    <row r="36" ht="20" customHeight="1">
      <c r="B36" s="36" t="inlineStr">
        <is>
          <t>Riga alternata #F8FAFC</t>
        </is>
      </c>
      <c r="C36" s="14" t="inlineStr">
        <is>
          <t>Righe pari per leggibilità tabella.</t>
        </is>
      </c>
    </row>
  </sheetData>
  <mergeCells count="5">
    <mergeCell ref="B1:C1"/>
    <mergeCell ref="B3:C3"/>
    <mergeCell ref="B13:C13"/>
    <mergeCell ref="B19:C19"/>
    <mergeCell ref="B29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2026-06-22T03:39:38Z</dcterms:created>
  <dcterms:modified xmlns:dcterms="http://purl.org/dc/terms/" xmlns:xsi="http://www.w3.org/2001/XMLSchema-instance" xsi:type="dcterms:W3CDTF">2026-06-22T03:39:38Z</dcterms:modified>
</cp:coreProperties>
</file>