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lesimi e Spese" sheetId="1" state="visible" r:id="rId1"/>
    <sheet xmlns:r="http://schemas.openxmlformats.org/officeDocument/2006/relationships" name="Riepilogo e Grafici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"/>
    <numFmt numFmtId="165" formatCode="#.##0,00 &quot;€&quot;"/>
    <numFmt numFmtId="166" formatCode="0,00%"/>
    <numFmt numFmtId="167" formatCode="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1F2937"/>
      <sz val="11"/>
    </font>
    <font>
      <name val="Calibri"/>
      <color rgb="001F2937"/>
      <sz val="10"/>
    </font>
    <font>
      <name val="Calibri"/>
      <b val="1"/>
      <color rgb="00FFFFFF"/>
      <sz val="11"/>
    </font>
    <font>
      <name val="Calibri"/>
      <b val="1"/>
      <color rgb="000F766E"/>
      <sz val="12"/>
    </font>
  </fonts>
  <fills count="8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3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7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7" fontId="3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167" fontId="3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pivotButton="0" quotePrefix="0" xfId="0"/>
    <xf numFmtId="164" fontId="2" fillId="6" borderId="1" pivotButton="0" quotePrefix="0" xfId="0"/>
    <xf numFmtId="166" fontId="2" fillId="6" borderId="1" pivotButton="0" quotePrefix="0" xfId="0"/>
    <xf numFmtId="165" fontId="2" fillId="6" borderId="1" pivotButton="0" quotePrefix="0" xfId="0"/>
    <xf numFmtId="0" fontId="4" fillId="7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Millesimi per Proprietario</a:t>
            </a:r>
          </a:p>
        </rich>
      </tx>
    </title>
    <plotArea>
      <pieChart>
        <varyColors val="1"/>
        <ser>
          <idx val="0"/>
          <order val="0"/>
          <tx>
            <strRef>
              <f>'Riepilogo e Grafici'!B15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 e Grafici'!$A$16:$A$24</f>
            </numRef>
          </cat>
          <val>
            <numRef>
              <f>'Riepilogo e Grafici'!$B$16:$B$24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Dovuto vs Acconti Versati per Unità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 e Grafici'!C15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 e Grafici'!$A$16:$A$24</f>
            </numRef>
          </cat>
          <val>
            <numRef>
              <f>'Riepilogo e Grafici'!$C$16:$C$24</f>
            </numRef>
          </val>
        </ser>
        <ser>
          <idx val="1"/>
          <order val="1"/>
          <tx>
            <strRef>
              <f>'Riepilogo e Grafici'!D15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'Riepilogo e Grafici'!$A$16:$A$24</f>
            </numRef>
          </cat>
          <val>
            <numRef>
              <f>'Riepilogo e Grafici'!$D$16:$D$24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Proprietario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26" customWidth="1" min="3" max="3"/>
    <col width="14" customWidth="1" min="4" max="4"/>
    <col width="12" customWidth="1" min="5" max="5"/>
    <col width="11" customWidth="1" min="6" max="6"/>
    <col width="15" customWidth="1" min="7" max="7"/>
    <col width="16" customWidth="1" min="8" max="8"/>
    <col width="13" customWidth="1" min="9" max="9"/>
    <col width="13" customWidth="1" min="10" max="10"/>
    <col width="14" customWidth="1" min="11" max="11"/>
    <col width="13" customWidth="1" min="12" max="12"/>
    <col width="11" customWidth="1" min="13" max="13"/>
    <col width="14" customWidth="1" min="14" max="14"/>
    <col width="12" customWidth="1" min="15" max="15"/>
  </cols>
  <sheetData>
    <row r="1" ht="26" customHeight="1">
      <c r="A1" s="1" t="inlineStr">
        <is>
          <t>RIPARTIZIONE SPESE CONDOMINIALI PER MILLESIMI - Condominio Via Roma 12, Milano</t>
        </is>
      </c>
    </row>
    <row r="2"/>
    <row r="3">
      <c r="A3" s="2" t="inlineStr">
        <is>
          <t>Totale Millesimi Condominio</t>
        </is>
      </c>
      <c r="B3" s="3" t="n">
        <v>1000</v>
      </c>
    </row>
    <row r="4">
      <c r="A4" s="2" t="inlineStr">
        <is>
          <t>Totale Spese Ordinarie da Ripartire</t>
        </is>
      </c>
      <c r="B4" s="4" t="n">
        <v>8500</v>
      </c>
    </row>
    <row r="5">
      <c r="A5" s="2" t="inlineStr">
        <is>
          <t>Totale Spese Straordinarie da Ripartire</t>
        </is>
      </c>
      <c r="B5" s="4" t="n">
        <v>12000</v>
      </c>
    </row>
    <row r="6">
      <c r="A6" s="2" t="inlineStr">
        <is>
          <t>Data Assemblea di Approvazione</t>
        </is>
      </c>
      <c r="B6" s="5" t="inlineStr">
        <is>
          <t>15/06/2026</t>
        </is>
      </c>
    </row>
    <row r="7"/>
    <row r="8" ht="30" customHeight="1">
      <c r="A8" s="6" t="inlineStr">
        <is>
          <t>N. Unità</t>
        </is>
      </c>
      <c r="B8" s="6" t="inlineStr">
        <is>
          <t>Proprietario</t>
        </is>
      </c>
      <c r="C8" s="6" t="inlineStr">
        <is>
          <t>Indirizzo / Interno</t>
        </is>
      </c>
      <c r="D8" s="6" t="inlineStr">
        <is>
          <t>Tipo Unità</t>
        </is>
      </c>
      <c r="E8" s="6" t="inlineStr">
        <is>
          <t>Millesimi Proprietà</t>
        </is>
      </c>
      <c r="F8" s="6" t="inlineStr">
        <is>
          <t>% Millesimi</t>
        </is>
      </c>
      <c r="G8" s="6" t="inlineStr">
        <is>
          <t>Spese Ordinarie Ripartite</t>
        </is>
      </c>
      <c r="H8" s="6" t="inlineStr">
        <is>
          <t>Spese Straordinarie Ripartite</t>
        </is>
      </c>
      <c r="I8" s="6" t="inlineStr">
        <is>
          <t>Totale Dovuto</t>
        </is>
      </c>
      <c r="J8" s="6" t="inlineStr">
        <is>
          <t>Acconti Versati</t>
        </is>
      </c>
      <c r="K8" s="6" t="inlineStr">
        <is>
          <t>Saldo (Dare/Avere)</t>
        </is>
      </c>
      <c r="L8" s="6" t="inlineStr">
        <is>
          <t>Stato</t>
        </is>
      </c>
      <c r="M8" s="6" t="inlineStr">
        <is>
          <t>Coeff. Tipo</t>
        </is>
      </c>
      <c r="N8" s="7" t="inlineStr">
        <is>
          <t>Tipo Unità</t>
        </is>
      </c>
      <c r="O8" s="7" t="inlineStr">
        <is>
          <t>Coefficiente</t>
        </is>
      </c>
    </row>
    <row r="9">
      <c r="A9" s="8" t="n">
        <v>1</v>
      </c>
      <c r="B9" s="9" t="inlineStr">
        <is>
          <t>Marco Rossi</t>
        </is>
      </c>
      <c r="C9" s="9" t="inlineStr">
        <is>
          <t>Via Roma 12, int. 1, Milano</t>
        </is>
      </c>
      <c r="D9" s="8" t="inlineStr">
        <is>
          <t>Appartamento</t>
        </is>
      </c>
      <c r="E9" s="10" t="n">
        <v>120</v>
      </c>
      <c r="F9" s="11">
        <f>IFERROR(E9/$B$3,0)</f>
        <v/>
      </c>
      <c r="G9" s="12">
        <f>IFERROR($B$4*E9/$B$3,0)</f>
        <v/>
      </c>
      <c r="H9" s="12">
        <f>IFERROR($B$5*E9/$B$3,0)</f>
        <v/>
      </c>
      <c r="I9" s="12">
        <f>G9+H9</f>
        <v/>
      </c>
      <c r="J9" s="4" t="n">
        <v>850</v>
      </c>
      <c r="K9" s="12">
        <f>J9-I9</f>
        <v/>
      </c>
      <c r="L9" s="8">
        <f>IF(K9&gt;=0,"In Credito","Da Versare")</f>
        <v/>
      </c>
      <c r="M9" s="13">
        <f>IFERROR(VLOOKUP(D9,$N$9:$O$11,2,FALSE),1)</f>
        <v/>
      </c>
      <c r="N9" s="14" t="inlineStr">
        <is>
          <t>Appartamento</t>
        </is>
      </c>
      <c r="O9" s="15" t="n">
        <v>1</v>
      </c>
    </row>
    <row r="10">
      <c r="A10" s="16" t="n">
        <v>2</v>
      </c>
      <c r="B10" s="17" t="inlineStr">
        <is>
          <t>Giulia Bianchi</t>
        </is>
      </c>
      <c r="C10" s="17" t="inlineStr">
        <is>
          <t>Via Roma 12, int. 2, Milano</t>
        </is>
      </c>
      <c r="D10" s="16" t="inlineStr">
        <is>
          <t>Appartamento</t>
        </is>
      </c>
      <c r="E10" s="18" t="n">
        <v>95</v>
      </c>
      <c r="F10" s="19">
        <f>IFERROR(E10/$B$3,0)</f>
        <v/>
      </c>
      <c r="G10" s="20">
        <f>IFERROR($B$4*E10/$B$3,0)</f>
        <v/>
      </c>
      <c r="H10" s="20">
        <f>IFERROR($B$5*E10/$B$3,0)</f>
        <v/>
      </c>
      <c r="I10" s="20">
        <f>G10+H10</f>
        <v/>
      </c>
      <c r="J10" s="4" t="n">
        <v>700</v>
      </c>
      <c r="K10" s="20">
        <f>J10-I10</f>
        <v/>
      </c>
      <c r="L10" s="16">
        <f>IF(K10&gt;=0,"In Credito","Da Versare")</f>
        <v/>
      </c>
      <c r="M10" s="21">
        <f>IFERROR(VLOOKUP(D10,$N$9:$O$11,2,FALSE),1)</f>
        <v/>
      </c>
      <c r="N10" s="14" t="inlineStr">
        <is>
          <t>Box Auto</t>
        </is>
      </c>
      <c r="O10" s="15" t="n">
        <v>0.5</v>
      </c>
    </row>
    <row r="11">
      <c r="A11" s="8" t="n">
        <v>3</v>
      </c>
      <c r="B11" s="9" t="inlineStr">
        <is>
          <t>Luca Ferrari</t>
        </is>
      </c>
      <c r="C11" s="9" t="inlineStr">
        <is>
          <t>Via Roma 12, int. 3, Milano</t>
        </is>
      </c>
      <c r="D11" s="8" t="inlineStr">
        <is>
          <t>Appartamento</t>
        </is>
      </c>
      <c r="E11" s="10" t="n">
        <v>110</v>
      </c>
      <c r="F11" s="11">
        <f>IFERROR(E11/$B$3,0)</f>
        <v/>
      </c>
      <c r="G11" s="12">
        <f>IFERROR($B$4*E11/$B$3,0)</f>
        <v/>
      </c>
      <c r="H11" s="12">
        <f>IFERROR($B$5*E11/$B$3,0)</f>
        <v/>
      </c>
      <c r="I11" s="12">
        <f>G11+H11</f>
        <v/>
      </c>
      <c r="J11" s="4" t="n">
        <v>780</v>
      </c>
      <c r="K11" s="12">
        <f>J11-I11</f>
        <v/>
      </c>
      <c r="L11" s="8">
        <f>IF(K11&gt;=0,"In Credito","Da Versare")</f>
        <v/>
      </c>
      <c r="M11" s="13">
        <f>IFERROR(VLOOKUP(D11,$N$9:$O$11,2,FALSE),1)</f>
        <v/>
      </c>
      <c r="N11" s="14" t="inlineStr">
        <is>
          <t>Cantina</t>
        </is>
      </c>
      <c r="O11" s="15" t="n">
        <v>0.3</v>
      </c>
    </row>
    <row r="12">
      <c r="A12" s="16" t="n">
        <v>4</v>
      </c>
      <c r="B12" s="17" t="inlineStr">
        <is>
          <t>Anna Esposito</t>
        </is>
      </c>
      <c r="C12" s="17" t="inlineStr">
        <is>
          <t>Via Roma 12, int. 4, Milano</t>
        </is>
      </c>
      <c r="D12" s="16" t="inlineStr">
        <is>
          <t>Appartamento</t>
        </is>
      </c>
      <c r="E12" s="18" t="n">
        <v>88</v>
      </c>
      <c r="F12" s="19">
        <f>IFERROR(E12/$B$3,0)</f>
        <v/>
      </c>
      <c r="G12" s="20">
        <f>IFERROR($B$4*E12/$B$3,0)</f>
        <v/>
      </c>
      <c r="H12" s="20">
        <f>IFERROR($B$5*E12/$B$3,0)</f>
        <v/>
      </c>
      <c r="I12" s="20">
        <f>G12+H12</f>
        <v/>
      </c>
      <c r="J12" s="4" t="n">
        <v>620</v>
      </c>
      <c r="K12" s="20">
        <f>J12-I12</f>
        <v/>
      </c>
      <c r="L12" s="16">
        <f>IF(K12&gt;=0,"In Credito","Da Versare")</f>
        <v/>
      </c>
      <c r="M12" s="21">
        <f>IFERROR(VLOOKUP(D12,$N$9:$O$11,2,FALSE),1)</f>
        <v/>
      </c>
    </row>
    <row r="13">
      <c r="A13" s="8" t="n">
        <v>5</v>
      </c>
      <c r="B13" s="9" t="inlineStr">
        <is>
          <t>Francesca Romano</t>
        </is>
      </c>
      <c r="C13" s="9" t="inlineStr">
        <is>
          <t>Via Roma 12, int. 5, Milano</t>
        </is>
      </c>
      <c r="D13" s="8" t="inlineStr">
        <is>
          <t>Appartamento</t>
        </is>
      </c>
      <c r="E13" s="10" t="n">
        <v>102</v>
      </c>
      <c r="F13" s="11">
        <f>IFERROR(E13/$B$3,0)</f>
        <v/>
      </c>
      <c r="G13" s="12">
        <f>IFERROR($B$4*E13/$B$3,0)</f>
        <v/>
      </c>
      <c r="H13" s="12">
        <f>IFERROR($B$5*E13/$B$3,0)</f>
        <v/>
      </c>
      <c r="I13" s="12">
        <f>G13+H13</f>
        <v/>
      </c>
      <c r="J13" s="4" t="n">
        <v>900</v>
      </c>
      <c r="K13" s="12">
        <f>J13-I13</f>
        <v/>
      </c>
      <c r="L13" s="8">
        <f>IF(K13&gt;=0,"In Credito","Da Versare")</f>
        <v/>
      </c>
      <c r="M13" s="13">
        <f>IFERROR(VLOOKUP(D13,$N$9:$O$11,2,FALSE),1)</f>
        <v/>
      </c>
    </row>
    <row r="14">
      <c r="A14" s="16" t="n">
        <v>6</v>
      </c>
      <c r="B14" s="17" t="inlineStr">
        <is>
          <t>Giuseppe Conti</t>
        </is>
      </c>
      <c r="C14" s="17" t="inlineStr">
        <is>
          <t>Via Roma 12, int. 6, Milano</t>
        </is>
      </c>
      <c r="D14" s="16" t="inlineStr">
        <is>
          <t>Appartamento</t>
        </is>
      </c>
      <c r="E14" s="18" t="n">
        <v>130</v>
      </c>
      <c r="F14" s="19">
        <f>IFERROR(E14/$B$3,0)</f>
        <v/>
      </c>
      <c r="G14" s="20">
        <f>IFERROR($B$4*E14/$B$3,0)</f>
        <v/>
      </c>
      <c r="H14" s="20">
        <f>IFERROR($B$5*E14/$B$3,0)</f>
        <v/>
      </c>
      <c r="I14" s="20">
        <f>G14+H14</f>
        <v/>
      </c>
      <c r="J14" s="4" t="n">
        <v>1100</v>
      </c>
      <c r="K14" s="20">
        <f>J14-I14</f>
        <v/>
      </c>
      <c r="L14" s="16">
        <f>IF(K14&gt;=0,"In Credito","Da Versare")</f>
        <v/>
      </c>
      <c r="M14" s="21">
        <f>IFERROR(VLOOKUP(D14,$N$9:$O$11,2,FALSE),1)</f>
        <v/>
      </c>
    </row>
    <row r="15">
      <c r="A15" s="8" t="n">
        <v>7</v>
      </c>
      <c r="B15" s="9" t="inlineStr">
        <is>
          <t>Sara Greco</t>
        </is>
      </c>
      <c r="C15" s="9" t="inlineStr">
        <is>
          <t>Via Roma 12, Box 1, Milano</t>
        </is>
      </c>
      <c r="D15" s="8" t="inlineStr">
        <is>
          <t>Box Auto</t>
        </is>
      </c>
      <c r="E15" s="10" t="n">
        <v>90</v>
      </c>
      <c r="F15" s="11">
        <f>IFERROR(E15/$B$3,0)</f>
        <v/>
      </c>
      <c r="G15" s="12">
        <f>IFERROR($B$4*E15/$B$3,0)</f>
        <v/>
      </c>
      <c r="H15" s="12">
        <f>IFERROR($B$5*E15/$B$3,0)</f>
        <v/>
      </c>
      <c r="I15" s="12">
        <f>G15+H15</f>
        <v/>
      </c>
      <c r="J15" s="4" t="n">
        <v>300</v>
      </c>
      <c r="K15" s="12">
        <f>J15-I15</f>
        <v/>
      </c>
      <c r="L15" s="8">
        <f>IF(K15&gt;=0,"In Credito","Da Versare")</f>
        <v/>
      </c>
      <c r="M15" s="13">
        <f>IFERROR(VLOOKUP(D15,$N$9:$O$11,2,FALSE),1)</f>
        <v/>
      </c>
    </row>
    <row r="16">
      <c r="A16" s="16" t="n">
        <v>8</v>
      </c>
      <c r="B16" s="17" t="inlineStr">
        <is>
          <t>Matteo Ricci</t>
        </is>
      </c>
      <c r="C16" s="17" t="inlineStr">
        <is>
          <t>Via Roma 12, int. 8, Milano</t>
        </is>
      </c>
      <c r="D16" s="16" t="inlineStr">
        <is>
          <t>Appartamento</t>
        </is>
      </c>
      <c r="E16" s="18" t="n">
        <v>140</v>
      </c>
      <c r="F16" s="19">
        <f>IFERROR(E16/$B$3,0)</f>
        <v/>
      </c>
      <c r="G16" s="20">
        <f>IFERROR($B$4*E16/$B$3,0)</f>
        <v/>
      </c>
      <c r="H16" s="20">
        <f>IFERROR($B$5*E16/$B$3,0)</f>
        <v/>
      </c>
      <c r="I16" s="20">
        <f>G16+H16</f>
        <v/>
      </c>
      <c r="J16" s="4" t="n">
        <v>1200</v>
      </c>
      <c r="K16" s="20">
        <f>J16-I16</f>
        <v/>
      </c>
      <c r="L16" s="16">
        <f>IF(K16&gt;=0,"In Credito","Da Versare")</f>
        <v/>
      </c>
      <c r="M16" s="21">
        <f>IFERROR(VLOOKUP(D16,$N$9:$O$11,2,FALSE),1)</f>
        <v/>
      </c>
    </row>
    <row r="17">
      <c r="A17" s="8" t="n">
        <v>9</v>
      </c>
      <c r="B17" s="9" t="inlineStr">
        <is>
          <t>Immobiliare Verdi SRL</t>
        </is>
      </c>
      <c r="C17" s="9" t="inlineStr">
        <is>
          <t>Via Roma 12, Cantina 2, Milano</t>
        </is>
      </c>
      <c r="D17" s="8" t="inlineStr">
        <is>
          <t>Cantina</t>
        </is>
      </c>
      <c r="E17" s="10" t="n">
        <v>125</v>
      </c>
      <c r="F17" s="11">
        <f>IFERROR(E17/$B$3,0)</f>
        <v/>
      </c>
      <c r="G17" s="12">
        <f>IFERROR($B$4*E17/$B$3,0)</f>
        <v/>
      </c>
      <c r="H17" s="12">
        <f>IFERROR($B$5*E17/$B$3,0)</f>
        <v/>
      </c>
      <c r="I17" s="12">
        <f>G17+H17</f>
        <v/>
      </c>
      <c r="J17" s="4" t="n">
        <v>500</v>
      </c>
      <c r="K17" s="12">
        <f>J17-I17</f>
        <v/>
      </c>
      <c r="L17" s="8">
        <f>IF(K17&gt;=0,"In Credito","Da Versare")</f>
        <v/>
      </c>
      <c r="M17" s="13">
        <f>IFERROR(VLOOKUP(D17,$N$9:$O$11,2,FALSE),1)</f>
        <v/>
      </c>
    </row>
    <row r="18">
      <c r="A18" s="22" t="inlineStr">
        <is>
          <t>TOTALE</t>
        </is>
      </c>
      <c r="B18" s="32" t="n"/>
      <c r="C18" s="33" t="n"/>
      <c r="D18" s="23" t="n"/>
      <c r="E18" s="24">
        <f>SUM(E9:E17)</f>
        <v/>
      </c>
      <c r="F18" s="25">
        <f>SUM(F9:F17)</f>
        <v/>
      </c>
      <c r="G18" s="26">
        <f>SUM(G9:G17)</f>
        <v/>
      </c>
      <c r="H18" s="26">
        <f>SUM(H9:H17)</f>
        <v/>
      </c>
      <c r="I18" s="26">
        <f>SUM(I9:I17)</f>
        <v/>
      </c>
      <c r="J18" s="26">
        <f>SUM(J9:J17)</f>
        <v/>
      </c>
      <c r="K18" s="26">
        <f>SUM(K9:K17)</f>
        <v/>
      </c>
      <c r="L18" s="23" t="n"/>
      <c r="M18" s="23" t="n"/>
    </row>
  </sheetData>
  <mergeCells count="6">
    <mergeCell ref="A1:M1"/>
    <mergeCell ref="A3"/>
    <mergeCell ref="A4"/>
    <mergeCell ref="A5"/>
    <mergeCell ref="A6"/>
    <mergeCell ref="A18:C18"/>
  </mergeCells>
  <conditionalFormatting sqref="K9:K17">
    <cfRule type="expression" priority="1" dxfId="0" stopIfTrue="1">
      <formula>K9&lt;0</formula>
    </cfRule>
    <cfRule type="expression" priority="2" dxfId="1" stopIfTrue="1">
      <formula>K9&gt;=0</formula>
    </cfRule>
  </conditionalFormatting>
  <conditionalFormatting sqref="L9:L17">
    <cfRule type="expression" priority="3" dxfId="0" stopIfTrue="1">
      <formula>L9="Da Versare"</formula>
    </cfRule>
    <cfRule type="expression" priority="4" dxfId="1" stopIfTrue="1">
      <formula>L9="In Credito"</formula>
    </cfRule>
  </conditionalFormatting>
  <dataValidations count="1">
    <dataValidation sqref="D9:D17" showErrorMessage="1" showInputMessage="1" allowBlank="0" type="list">
      <formula1>"Appartamento,Box Auto,Cantina"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6" customWidth="1" min="3" max="3"/>
    <col width="16" customWidth="1" min="4" max="4"/>
  </cols>
  <sheetData>
    <row r="1" ht="26" customHeight="1">
      <c r="A1" s="1" t="inlineStr">
        <is>
          <t>RIEPILOGO RIPARTIZIONE SPESE CONDOMINIALI</t>
        </is>
      </c>
    </row>
    <row r="2"/>
    <row r="3">
      <c r="A3" s="2" t="inlineStr">
        <is>
          <t>Totale Spese Ordinarie</t>
        </is>
      </c>
      <c r="D3" s="20">
        <f>'Millesimi e Spese'!B4</f>
        <v/>
      </c>
    </row>
    <row r="4">
      <c r="A4" s="2" t="inlineStr">
        <is>
          <t>Totale Spese Straordinarie</t>
        </is>
      </c>
      <c r="D4" s="12">
        <f>'Millesimi e Spese'!B5</f>
        <v/>
      </c>
    </row>
    <row r="5">
      <c r="A5" s="2" t="inlineStr">
        <is>
          <t>Totale Generale Spese</t>
        </is>
      </c>
      <c r="D5" s="20">
        <f>B3+B4</f>
        <v/>
      </c>
    </row>
    <row r="6">
      <c r="A6" s="2" t="inlineStr">
        <is>
          <t>Totale Acconti Versati</t>
        </is>
      </c>
      <c r="D6" s="12">
        <f>'Millesimi e Spese'!J18</f>
        <v/>
      </c>
    </row>
    <row r="7">
      <c r="A7" s="2" t="inlineStr">
        <is>
          <t>Saldo Complessivo Condominio</t>
        </is>
      </c>
      <c r="D7" s="20">
        <f>'Millesimi e Spese'!K18</f>
        <v/>
      </c>
    </row>
    <row r="8">
      <c r="A8" s="2" t="inlineStr">
        <is>
          <t>Unità in Debito (Da Versare)</t>
        </is>
      </c>
      <c r="D8" s="10">
        <f>COUNTIF('Millesimi e Spese'!L9:L17,"Da Versare")</f>
        <v/>
      </c>
    </row>
    <row r="9">
      <c r="A9" s="2" t="inlineStr">
        <is>
          <t>Unità in Credito</t>
        </is>
      </c>
      <c r="D9" s="18">
        <f>COUNTIF('Millesimi e Spese'!L9:L17,"In Credito")</f>
        <v/>
      </c>
    </row>
    <row r="10">
      <c r="A10" s="2" t="inlineStr">
        <is>
          <t>Quota Media Dovuta per Unità</t>
        </is>
      </c>
      <c r="D10" s="12">
        <f>IFERROR(AVERAGE('Millesimi e Spese'!I9:I17),0)</f>
        <v/>
      </c>
    </row>
    <row r="11">
      <c r="A11" s="2" t="inlineStr">
        <is>
          <t>Quota Massima Dovuta</t>
        </is>
      </c>
      <c r="D11" s="20">
        <f>MAX('Millesimi e Spese'!I9:I17)</f>
        <v/>
      </c>
    </row>
    <row r="12">
      <c r="A12" s="2" t="inlineStr">
        <is>
          <t>Quota Minima Dovuta</t>
        </is>
      </c>
      <c r="D12" s="12">
        <f>MIN('Millesimi e Spese'!I9:I17)</f>
        <v/>
      </c>
    </row>
    <row r="13"/>
    <row r="14">
      <c r="A14" s="2" t="inlineStr">
        <is>
          <t>Dati di Supporto per Grafici</t>
        </is>
      </c>
    </row>
    <row r="15">
      <c r="A15" s="27" t="inlineStr">
        <is>
          <t>Proprietario</t>
        </is>
      </c>
      <c r="B15" s="27" t="inlineStr">
        <is>
          <t>Millesimi</t>
        </is>
      </c>
      <c r="C15" s="27" t="inlineStr">
        <is>
          <t>Totale Dovuto</t>
        </is>
      </c>
      <c r="D15" s="27" t="inlineStr">
        <is>
          <t>Acconti Versati</t>
        </is>
      </c>
    </row>
    <row r="16">
      <c r="A16" s="9">
        <f>'Millesimi e Spese'!B9</f>
        <v/>
      </c>
      <c r="B16" s="10">
        <f>'Millesimi e Spese'!E9</f>
        <v/>
      </c>
      <c r="C16" s="12">
        <f>'Millesimi e Spese'!I9</f>
        <v/>
      </c>
      <c r="D16" s="12">
        <f>'Millesimi e Spese'!J9</f>
        <v/>
      </c>
    </row>
    <row r="17">
      <c r="A17" s="17">
        <f>'Millesimi e Spese'!B10</f>
        <v/>
      </c>
      <c r="B17" s="18">
        <f>'Millesimi e Spese'!E10</f>
        <v/>
      </c>
      <c r="C17" s="20">
        <f>'Millesimi e Spese'!I10</f>
        <v/>
      </c>
      <c r="D17" s="20">
        <f>'Millesimi e Spese'!J10</f>
        <v/>
      </c>
    </row>
    <row r="18">
      <c r="A18" s="9">
        <f>'Millesimi e Spese'!B11</f>
        <v/>
      </c>
      <c r="B18" s="10">
        <f>'Millesimi e Spese'!E11</f>
        <v/>
      </c>
      <c r="C18" s="12">
        <f>'Millesimi e Spese'!I11</f>
        <v/>
      </c>
      <c r="D18" s="12">
        <f>'Millesimi e Spese'!J11</f>
        <v/>
      </c>
    </row>
    <row r="19">
      <c r="A19" s="17">
        <f>'Millesimi e Spese'!B12</f>
        <v/>
      </c>
      <c r="B19" s="18">
        <f>'Millesimi e Spese'!E12</f>
        <v/>
      </c>
      <c r="C19" s="20">
        <f>'Millesimi e Spese'!I12</f>
        <v/>
      </c>
      <c r="D19" s="20">
        <f>'Millesimi e Spese'!J12</f>
        <v/>
      </c>
    </row>
    <row r="20">
      <c r="A20" s="9">
        <f>'Millesimi e Spese'!B13</f>
        <v/>
      </c>
      <c r="B20" s="10">
        <f>'Millesimi e Spese'!E13</f>
        <v/>
      </c>
      <c r="C20" s="12">
        <f>'Millesimi e Spese'!I13</f>
        <v/>
      </c>
      <c r="D20" s="12">
        <f>'Millesimi e Spese'!J13</f>
        <v/>
      </c>
    </row>
    <row r="21">
      <c r="A21" s="17">
        <f>'Millesimi e Spese'!B14</f>
        <v/>
      </c>
      <c r="B21" s="18">
        <f>'Millesimi e Spese'!E14</f>
        <v/>
      </c>
      <c r="C21" s="20">
        <f>'Millesimi e Spese'!I14</f>
        <v/>
      </c>
      <c r="D21" s="20">
        <f>'Millesimi e Spese'!J14</f>
        <v/>
      </c>
    </row>
    <row r="22">
      <c r="A22" s="9">
        <f>'Millesimi e Spese'!B15</f>
        <v/>
      </c>
      <c r="B22" s="10">
        <f>'Millesimi e Spese'!E15</f>
        <v/>
      </c>
      <c r="C22" s="12">
        <f>'Millesimi e Spese'!I15</f>
        <v/>
      </c>
      <c r="D22" s="12">
        <f>'Millesimi e Spese'!J15</f>
        <v/>
      </c>
    </row>
    <row r="23">
      <c r="A23" s="17">
        <f>'Millesimi e Spese'!B16</f>
        <v/>
      </c>
      <c r="B23" s="18">
        <f>'Millesimi e Spese'!E16</f>
        <v/>
      </c>
      <c r="C23" s="20">
        <f>'Millesimi e Spese'!I16</f>
        <v/>
      </c>
      <c r="D23" s="20">
        <f>'Millesimi e Spese'!J16</f>
        <v/>
      </c>
    </row>
    <row r="24">
      <c r="A24" s="9">
        <f>'Millesimi e Spese'!B17</f>
        <v/>
      </c>
      <c r="B24" s="10">
        <f>'Millesimi e Spese'!E17</f>
        <v/>
      </c>
      <c r="C24" s="12">
        <f>'Millesimi e Spese'!I17</f>
        <v/>
      </c>
      <c r="D24" s="12">
        <f>'Millesimi e Spese'!J17</f>
        <v/>
      </c>
    </row>
  </sheetData>
  <mergeCells count="11">
    <mergeCell ref="A1:H1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20" customWidth="1" min="3" max="3"/>
    <col width="20" customWidth="1" min="4" max="4"/>
  </cols>
  <sheetData>
    <row r="1" ht="26" customHeight="1">
      <c r="A1" s="1" t="inlineStr">
        <is>
          <t>GUIDA ALL'USO DEL FOGLIO DI RIPARTIZIONE SPESE CONDOMINIALI</t>
        </is>
      </c>
    </row>
    <row r="2"/>
    <row r="3">
      <c r="A3" s="28" t="inlineStr">
        <is>
          <t>Foglio 'Millesimi e Spese'</t>
        </is>
      </c>
    </row>
    <row r="4">
      <c r="A4" s="30" t="inlineStr">
        <is>
          <t>Totale Millesimi Condominio</t>
        </is>
      </c>
      <c r="B4" s="31" t="inlineStr">
        <is>
          <t>Valore fisso di riferimento (generalmente 1000) su cui si basa la ripartizione millesimale.</t>
        </is>
      </c>
    </row>
    <row r="5">
      <c r="A5" s="30" t="inlineStr">
        <is>
          <t>Totale Spese Ordinarie / Straordinarie</t>
        </is>
      </c>
      <c r="B5" s="31" t="inlineStr">
        <is>
          <t>Celle editabili (sfondo giallo) da compilare con gli importi deliberati dall'assemblea condominiale.</t>
        </is>
      </c>
    </row>
    <row r="6">
      <c r="A6" s="30" t="inlineStr">
        <is>
          <t>Tabella Unità</t>
        </is>
      </c>
      <c r="B6" s="31" t="inlineStr">
        <is>
          <t>Elenco delle unità immobiliari con proprietario, indirizzo, tipo (Appartamento, Box Auto, Cantina) e millesimi di proprietà.</t>
        </is>
      </c>
    </row>
    <row r="7">
      <c r="A7" s="30" t="inlineStr">
        <is>
          <t>% Millesimi</t>
        </is>
      </c>
      <c r="B7" s="31" t="inlineStr">
        <is>
          <t>Percentuale di proprietà di ciascuna unità calcolata come Millesimi/Totale Millesimi.</t>
        </is>
      </c>
    </row>
    <row r="8">
      <c r="A8" s="30" t="inlineStr">
        <is>
          <t>Spese Ordinarie/Straordinarie Ripartite</t>
        </is>
      </c>
      <c r="B8" s="31" t="inlineStr">
        <is>
          <t>Quota di spesa calcolata proporzionalmente ai millesimi di ciascuna unità.</t>
        </is>
      </c>
    </row>
    <row r="9">
      <c r="A9" s="30" t="inlineStr">
        <is>
          <t>Totale Dovuto</t>
        </is>
      </c>
      <c r="B9" s="31" t="inlineStr">
        <is>
          <t>Somma delle spese ordinarie e straordinarie ripartite per l'unità.</t>
        </is>
      </c>
    </row>
    <row r="10">
      <c r="A10" s="30" t="inlineStr">
        <is>
          <t>Acconti Versati</t>
        </is>
      </c>
      <c r="B10" s="31" t="inlineStr">
        <is>
          <t>Cella editabile per registrare i pagamenti in acconto effettuati dal condomino.</t>
        </is>
      </c>
    </row>
    <row r="11">
      <c r="A11" s="30" t="inlineStr">
        <is>
          <t>Saldo (Dare/Avere)</t>
        </is>
      </c>
      <c r="B11" s="31" t="inlineStr">
        <is>
          <t>Differenza tra acconti versati e totale dovuto: se negativo il condomino deve versare, se positivo è in credito.</t>
        </is>
      </c>
    </row>
    <row r="12">
      <c r="A12" s="30" t="inlineStr">
        <is>
          <t>Stato</t>
        </is>
      </c>
      <c r="B12" s="31" t="inlineStr">
        <is>
          <t>Indica automaticamente 'Da Versare' o 'In Credito' in base al saldo.</t>
        </is>
      </c>
    </row>
    <row r="13">
      <c r="A13" s="30" t="inlineStr">
        <is>
          <t>Coeff. Tipo</t>
        </is>
      </c>
      <c r="B13" s="31" t="inlineStr">
        <is>
          <t>Coefficiente informativo recuperato con VLOOKUP dalla tabella tipologie (utile per tabelle millesimali specifiche, es. riscaldamento).</t>
        </is>
      </c>
    </row>
    <row r="14">
      <c r="A14" s="29" t="n"/>
      <c r="B14" s="29" t="n"/>
      <c r="C14" s="29" t="n"/>
      <c r="D14" s="29" t="n"/>
    </row>
    <row r="15">
      <c r="A15" s="28" t="inlineStr">
        <is>
          <t>Foglio 'Riepilogo e Grafici'</t>
        </is>
      </c>
    </row>
    <row r="16">
      <c r="A16" s="30" t="inlineStr">
        <is>
          <t>Metriche Chiave</t>
        </is>
      </c>
      <c r="B16" s="31" t="inlineStr">
        <is>
          <t>Totali di spesa, saldo complessivo del condominio, numero di unità in debito/credito e quote medie/massime/minime.</t>
        </is>
      </c>
    </row>
    <row r="17">
      <c r="A17" s="30" t="inlineStr">
        <is>
          <t>Grafico a Torta</t>
        </is>
      </c>
      <c r="B17" s="31" t="inlineStr">
        <is>
          <t>Visualizza la distribuzione dei millesimi di proprietà tra i vari condomini.</t>
        </is>
      </c>
    </row>
    <row r="18">
      <c r="A18" s="30" t="inlineStr">
        <is>
          <t>Grafico a Barre</t>
        </is>
      </c>
      <c r="B18" s="31" t="inlineStr">
        <is>
          <t>Confronta il totale dovuto e gli acconti versati per ciascuna unità immobiliare.</t>
        </is>
      </c>
    </row>
    <row r="19">
      <c r="A19" s="29" t="n"/>
      <c r="B19" s="29" t="n"/>
      <c r="C19" s="29" t="n"/>
      <c r="D19" s="29" t="n"/>
    </row>
    <row r="20">
      <c r="A20" s="30" t="inlineStr">
        <is>
          <t>Note Generali</t>
        </is>
      </c>
      <c r="B20" s="31" t="inlineStr">
        <is>
          <t>Compilare sempre le celle con sfondo giallo (dati editabili). Le altre celle contengono formule automatiche e non vanno modificate manualmente.</t>
        </is>
      </c>
    </row>
  </sheetData>
  <mergeCells count="31">
    <mergeCell ref="A1:D1"/>
    <mergeCell ref="A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  <mergeCell ref="A12"/>
    <mergeCell ref="B12:D12"/>
    <mergeCell ref="A13"/>
    <mergeCell ref="B13:D13"/>
    <mergeCell ref="A15:D15"/>
    <mergeCell ref="A16"/>
    <mergeCell ref="B16:D16"/>
    <mergeCell ref="A17"/>
    <mergeCell ref="B17:D17"/>
    <mergeCell ref="A18"/>
    <mergeCell ref="B18:D18"/>
    <mergeCell ref="A20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2026-07-17T10:26:50Z</dcterms:created>
  <dcterms:modified xmlns:dcterms="http://purl.org/dc/terms/" xmlns:xsi="http://www.w3.org/2001/XMLSchema-instance" xsi:type="dcterms:W3CDTF">2026-07-17T10:26:50Z</dcterms:modified>
</cp:coreProperties>
</file>