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dditi Locazion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name val="Calibri"/>
      <b val="1"/>
      <color rgb="00FFFFFF"/>
      <sz val="10.5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pivotButton="0" quotePrefix="0" xfId="0"/>
    <xf numFmtId="164" fontId="3" fillId="4" borderId="1" pivotButton="0" quotePrefix="0" xfId="0"/>
    <xf numFmtId="165" fontId="3" fillId="3" borderId="1" pivotButton="0" quotePrefix="0" xfId="0"/>
    <xf numFmtId="0" fontId="3" fillId="3" borderId="1" pivotButton="0" quotePrefix="0" xfId="0"/>
    <xf numFmtId="165" fontId="3" fillId="4" borderId="1" pivotButton="0" quotePrefix="0" xfId="0"/>
    <xf numFmtId="166" fontId="3" fillId="4" borderId="1" pivotButton="0" quotePrefix="0" xfId="0"/>
    <xf numFmtId="0" fontId="3" fillId="5" borderId="1" pivotButton="0" quotePrefix="0" xfId="0"/>
    <xf numFmtId="164" fontId="3" fillId="5" borderId="1" pivotButton="0" quotePrefix="0" xfId="0"/>
    <xf numFmtId="165" fontId="3" fillId="5" borderId="1" pivotButton="0" quotePrefix="0" xfId="0"/>
    <xf numFmtId="166" fontId="3" fillId="5" borderId="1" pivotButton="0" quotePrefix="0" xfId="0"/>
    <xf numFmtId="0" fontId="4" fillId="0" borderId="1" pivotButton="0" quotePrefix="0" xfId="0"/>
    <xf numFmtId="0" fontId="0" fillId="0" borderId="1" pivotButton="0" quotePrefix="0" xfId="0"/>
    <xf numFmtId="165" fontId="5" fillId="6" borderId="1" pivotButton="0" quotePrefix="0" xfId="0"/>
    <xf numFmtId="0" fontId="4" fillId="0" borderId="0" pivotButton="0" quotePrefix="0" xfId="0"/>
    <xf numFmtId="166" fontId="4" fillId="0" borderId="0" pivotButton="0" quotePrefix="0" xfId="0"/>
    <xf numFmtId="0" fontId="4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165" fontId="4" fillId="0" borderId="0" pivotButton="0" quotePrefix="0" xfId="0"/>
    <xf numFmtId="0" fontId="2" fillId="2" borderId="1" pivotButton="0" quotePrefix="0" xfId="0"/>
    <xf numFmtId="165" fontId="0" fillId="4" borderId="1" pivotButton="0" quotePrefix="0" xfId="0"/>
    <xf numFmtId="0" fontId="3" fillId="0" borderId="1" pivotButton="0" quotePrefix="0" xfId="0"/>
    <xf numFmtId="165" fontId="0" fillId="0" borderId="1" pivotButton="0" quotePrefix="0" xfId="0"/>
    <xf numFmtId="1" fontId="0" fillId="4" borderId="1" pivotButton="0" quotePrefix="0" xfId="0"/>
    <xf numFmtId="166" fontId="0" fillId="0" borderId="1" pivotButton="0" quotePrefix="0" xfId="0"/>
    <xf numFmtId="0" fontId="2" fillId="6" borderId="0" pivotButton="0" quotePrefix="0" xfId="0"/>
    <xf numFmtId="165" fontId="0" fillId="0" borderId="0" pivotButton="0" quotePrefix="0" xfId="0"/>
    <xf numFmtId="0" fontId="5" fillId="6" borderId="0" applyAlignment="1" pivotButton="0" quotePrefix="0" xfId="0">
      <alignment horizontal="left" vertical="center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Canone Annuo Lordo vs Reddito Netto per Immobile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ser>
          <idx val="1"/>
          <order val="1"/>
          <tx>
            <strRef>
              <f>'Dashboard'!C12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Immobile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Regime Fiscale</a:t>
            </a:r>
          </a:p>
        </rich>
      </tx>
    </title>
    <plotArea>
      <pieChart>
        <varyColors val="1"/>
        <ser>
          <idx val="0"/>
          <order val="0"/>
          <tx>
            <strRef>
              <f>'Dashboard'!B25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'Dashboard'!$A$26:$A$28</f>
            </numRef>
          </cat>
          <val>
            <numRef>
              <f>'Dashboard'!$B$26:$B$28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10</row>
      <rowOff>0</rowOff>
    </from>
    <ext cx="79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20" customWidth="1" min="3" max="3"/>
    <col width="18" customWidth="1" min="4" max="4"/>
    <col width="20" customWidth="1" min="5" max="5"/>
    <col width="18" customWidth="1" min="6" max="6"/>
    <col width="14" customWidth="1" min="7" max="7"/>
    <col width="14" customWidth="1" min="8" max="8"/>
    <col width="16" customWidth="1" min="9" max="9"/>
    <col width="20" customWidth="1" min="10" max="10"/>
    <col width="12" customWidth="1" min="11" max="11"/>
    <col width="14" customWidth="1" min="12" max="12"/>
    <col width="14" customWidth="1" min="13" max="13"/>
    <col width="12" customWidth="1" min="14" max="14"/>
    <col width="18" customWidth="1" min="15" max="15"/>
    <col width="20" customWidth="1" min="16" max="16"/>
  </cols>
  <sheetData>
    <row r="1">
      <c r="A1" s="1" t="inlineStr">
        <is>
          <t>RIEPILOGO REDDITI DA LOCAZIONE - ANNO 2026</t>
        </is>
      </c>
    </row>
    <row r="2"/>
    <row r="3">
      <c r="A3" s="2" t="inlineStr">
        <is>
          <t>Immobile</t>
        </is>
      </c>
      <c r="B3" s="2" t="inlineStr">
        <is>
          <t>Indirizzo</t>
        </is>
      </c>
      <c r="C3" s="2" t="inlineStr">
        <is>
          <t>Locatore</t>
        </is>
      </c>
      <c r="D3" s="2" t="inlineStr">
        <is>
          <t>Conduttore</t>
        </is>
      </c>
      <c r="E3" s="2" t="inlineStr">
        <is>
          <t>C.F. Conduttore</t>
        </is>
      </c>
      <c r="F3" s="2" t="inlineStr">
        <is>
          <t>Data inizio contratto</t>
        </is>
      </c>
      <c r="G3" s="2" t="inlineStr">
        <is>
          <t>Canone mensile</t>
        </is>
      </c>
      <c r="H3" s="2" t="inlineStr">
        <is>
          <t>Mesi locati anno</t>
        </is>
      </c>
      <c r="I3" s="2" t="inlineStr">
        <is>
          <t>Canone annuo lordo</t>
        </is>
      </c>
      <c r="J3" s="2" t="inlineStr">
        <is>
          <t>Regime fiscale</t>
        </is>
      </c>
      <c r="K3" s="2" t="inlineStr">
        <is>
          <t>Aliquota</t>
        </is>
      </c>
      <c r="L3" s="2" t="inlineStr">
        <is>
          <t>Imposta dovuta</t>
        </is>
      </c>
      <c r="M3" s="2" t="inlineStr">
        <is>
          <t>Canone netto</t>
        </is>
      </c>
      <c r="N3" s="2" t="inlineStr">
        <is>
          <t>IMU annua</t>
        </is>
      </c>
      <c r="O3" s="2" t="inlineStr">
        <is>
          <t>Reddito netto locazione</t>
        </is>
      </c>
      <c r="P3" s="2" t="inlineStr">
        <is>
          <t>Note</t>
        </is>
      </c>
    </row>
    <row r="4">
      <c r="A4" s="3" t="inlineStr">
        <is>
          <t>Appartamento Via Roma</t>
        </is>
      </c>
      <c r="B4" s="3" t="inlineStr">
        <is>
          <t>Via Roma 12, Milano</t>
        </is>
      </c>
      <c r="C4" s="3" t="inlineStr">
        <is>
          <t>Marco Rossi</t>
        </is>
      </c>
      <c r="D4" s="3" t="inlineStr">
        <is>
          <t>Giulia Bianchi</t>
        </is>
      </c>
      <c r="E4" s="3" t="inlineStr">
        <is>
          <t>BNCGLI88A41F205X</t>
        </is>
      </c>
      <c r="F4" s="4" t="inlineStr">
        <is>
          <t>01/03/2026</t>
        </is>
      </c>
      <c r="G4" s="5" t="n">
        <v>950</v>
      </c>
      <c r="H4" s="6" t="n">
        <v>12</v>
      </c>
      <c r="I4" s="7">
        <f>G4*H4</f>
        <v/>
      </c>
      <c r="J4" s="6" t="inlineStr">
        <is>
          <t>Cedolare secca 21%</t>
        </is>
      </c>
      <c r="K4" s="8">
        <f>IF(J4="Cedolare secca 21%",0.21,IF(J4="Cedolare secca 10%",0.1,0.23))</f>
        <v/>
      </c>
      <c r="L4" s="7">
        <f>I4*K4</f>
        <v/>
      </c>
      <c r="M4" s="7">
        <f>I4-L4</f>
        <v/>
      </c>
      <c r="N4" s="5" t="n">
        <v>250</v>
      </c>
      <c r="O4" s="7">
        <f>M4-N4</f>
        <v/>
      </c>
      <c r="P4" s="3" t="inlineStr">
        <is>
          <t>Rinnovo tacito</t>
        </is>
      </c>
    </row>
    <row r="5">
      <c r="A5" s="9" t="inlineStr">
        <is>
          <t>Bilocale Via Garibaldi</t>
        </is>
      </c>
      <c r="B5" s="9" t="inlineStr">
        <is>
          <t>Via Garibaldi 8, Torino</t>
        </is>
      </c>
      <c r="C5" s="9" t="inlineStr">
        <is>
          <t>Marco Rossi</t>
        </is>
      </c>
      <c r="D5" s="9" t="inlineStr">
        <is>
          <t>Luca Ferrari</t>
        </is>
      </c>
      <c r="E5" s="9" t="inlineStr">
        <is>
          <t>FRRLCU79M12L219X</t>
        </is>
      </c>
      <c r="F5" s="10" t="inlineStr">
        <is>
          <t>15/01/2026</t>
        </is>
      </c>
      <c r="G5" s="5" t="n">
        <v>700</v>
      </c>
      <c r="H5" s="6" t="n">
        <v>12</v>
      </c>
      <c r="I5" s="11">
        <f>G5*H5</f>
        <v/>
      </c>
      <c r="J5" s="6" t="inlineStr">
        <is>
          <t>Cedolare secca 10%</t>
        </is>
      </c>
      <c r="K5" s="12">
        <f>IF(J5="Cedolare secca 21%",0.21,IF(J5="Cedolare secca 10%",0.1,0.23))</f>
        <v/>
      </c>
      <c r="L5" s="11">
        <f>I5*K5</f>
        <v/>
      </c>
      <c r="M5" s="11">
        <f>I5-L5</f>
        <v/>
      </c>
      <c r="N5" s="5" t="n">
        <v>180</v>
      </c>
      <c r="O5" s="11">
        <f>M5-N5</f>
        <v/>
      </c>
      <c r="P5" s="9" t="inlineStr">
        <is>
          <t>Contratto concordato</t>
        </is>
      </c>
    </row>
    <row r="6">
      <c r="A6" s="3" t="inlineStr">
        <is>
          <t>Attico Corso Italia</t>
        </is>
      </c>
      <c r="B6" s="3" t="inlineStr">
        <is>
          <t>Corso Italia 45, Roma</t>
        </is>
      </c>
      <c r="C6" s="3" t="inlineStr">
        <is>
          <t>Immobiliare Verdi SRL</t>
        </is>
      </c>
      <c r="D6" s="3" t="inlineStr">
        <is>
          <t>Anna Esposito</t>
        </is>
      </c>
      <c r="E6" s="3" t="inlineStr">
        <is>
          <t>SPSNNA82C55H501X</t>
        </is>
      </c>
      <c r="F6" s="4" t="inlineStr">
        <is>
          <t>01/06/2026</t>
        </is>
      </c>
      <c r="G6" s="5" t="n">
        <v>1450</v>
      </c>
      <c r="H6" s="6" t="n">
        <v>7</v>
      </c>
      <c r="I6" s="7">
        <f>G6*H6</f>
        <v/>
      </c>
      <c r="J6" s="6" t="inlineStr">
        <is>
          <t>Ordinario IRPEF</t>
        </is>
      </c>
      <c r="K6" s="8">
        <f>IF(J6="Cedolare secca 21%",0.21,IF(J6="Cedolare secca 10%",0.1,0.23))</f>
        <v/>
      </c>
      <c r="L6" s="7">
        <f>I6*K6</f>
        <v/>
      </c>
      <c r="M6" s="7">
        <f>I6-L6</f>
        <v/>
      </c>
      <c r="N6" s="5" t="n">
        <v>420</v>
      </c>
      <c r="O6" s="7">
        <f>M6-N6</f>
        <v/>
      </c>
      <c r="P6" s="3" t="inlineStr">
        <is>
          <t>Locazione stagionale</t>
        </is>
      </c>
    </row>
    <row r="7">
      <c r="A7" s="9" t="inlineStr">
        <is>
          <t>Trilocale Via Dante</t>
        </is>
      </c>
      <c r="B7" s="9" t="inlineStr">
        <is>
          <t>Via Dante 3, Bologna</t>
        </is>
      </c>
      <c r="C7" s="9" t="inlineStr">
        <is>
          <t>Francesca Romano</t>
        </is>
      </c>
      <c r="D7" s="9" t="inlineStr">
        <is>
          <t>Giuseppe Conti</t>
        </is>
      </c>
      <c r="E7" s="9" t="inlineStr">
        <is>
          <t>CNTGPP75T10A944X</t>
        </is>
      </c>
      <c r="F7" s="10" t="inlineStr">
        <is>
          <t>01/02/2026</t>
        </is>
      </c>
      <c r="G7" s="5" t="n">
        <v>850</v>
      </c>
      <c r="H7" s="6" t="n">
        <v>12</v>
      </c>
      <c r="I7" s="11">
        <f>G7*H7</f>
        <v/>
      </c>
      <c r="J7" s="6" t="inlineStr">
        <is>
          <t>Cedolare secca 21%</t>
        </is>
      </c>
      <c r="K7" s="12">
        <f>IF(J7="Cedolare secca 21%",0.21,IF(J7="Cedolare secca 10%",0.1,0.23))</f>
        <v/>
      </c>
      <c r="L7" s="11">
        <f>I7*K7</f>
        <v/>
      </c>
      <c r="M7" s="11">
        <f>I7-L7</f>
        <v/>
      </c>
      <c r="N7" s="5" t="n">
        <v>260</v>
      </c>
      <c r="O7" s="11">
        <f>M7-N7</f>
        <v/>
      </c>
      <c r="P7" s="9" t="inlineStr"/>
    </row>
    <row r="8">
      <c r="A8" s="3" t="inlineStr">
        <is>
          <t>Monolocale Viale Europa</t>
        </is>
      </c>
      <c r="B8" s="3" t="inlineStr">
        <is>
          <t>Viale Europa 21, Napoli</t>
        </is>
      </c>
      <c r="C8" s="3" t="inlineStr">
        <is>
          <t>Francesca Romano</t>
        </is>
      </c>
      <c r="D8" s="3" t="inlineStr">
        <is>
          <t>Sara Greco</t>
        </is>
      </c>
      <c r="E8" s="3" t="inlineStr">
        <is>
          <t>GRCSRA90D50F839X</t>
        </is>
      </c>
      <c r="F8" s="4" t="inlineStr">
        <is>
          <t>01/09/2026</t>
        </is>
      </c>
      <c r="G8" s="5" t="n">
        <v>500</v>
      </c>
      <c r="H8" s="6" t="n">
        <v>4</v>
      </c>
      <c r="I8" s="7">
        <f>G8*H8</f>
        <v/>
      </c>
      <c r="J8" s="6" t="inlineStr">
        <is>
          <t>Cedolare secca 21%</t>
        </is>
      </c>
      <c r="K8" s="8">
        <f>IF(J8="Cedolare secca 21%",0.21,IF(J8="Cedolare secca 10%",0.1,0.23))</f>
        <v/>
      </c>
      <c r="L8" s="7">
        <f>I8*K8</f>
        <v/>
      </c>
      <c r="M8" s="7">
        <f>I8-L8</f>
        <v/>
      </c>
      <c r="N8" s="5" t="n">
        <v>120</v>
      </c>
      <c r="O8" s="7">
        <f>M8-N8</f>
        <v/>
      </c>
      <c r="P8" s="3" t="inlineStr">
        <is>
          <t>Locazione turistica</t>
        </is>
      </c>
    </row>
    <row r="9">
      <c r="A9" s="9" t="inlineStr">
        <is>
          <t>Appartamento Via Verdi</t>
        </is>
      </c>
      <c r="B9" s="9" t="inlineStr">
        <is>
          <t>Via Verdi 15, Firenze</t>
        </is>
      </c>
      <c r="C9" s="9" t="inlineStr">
        <is>
          <t>Immobiliare Verdi SRL</t>
        </is>
      </c>
      <c r="D9" s="9" t="inlineStr">
        <is>
          <t>Matteo Ricci</t>
        </is>
      </c>
      <c r="E9" s="9" t="inlineStr">
        <is>
          <t>RCCMTT84P20D612X</t>
        </is>
      </c>
      <c r="F9" s="10" t="inlineStr">
        <is>
          <t>01/04/2026</t>
        </is>
      </c>
      <c r="G9" s="5" t="n">
        <v>1100</v>
      </c>
      <c r="H9" s="6" t="n">
        <v>12</v>
      </c>
      <c r="I9" s="11">
        <f>G9*H9</f>
        <v/>
      </c>
      <c r="J9" s="6" t="inlineStr">
        <is>
          <t>Ordinario IRPEF</t>
        </is>
      </c>
      <c r="K9" s="12">
        <f>IF(J9="Cedolare secca 21%",0.21,IF(J9="Cedolare secca 10%",0.1,0.23))</f>
        <v/>
      </c>
      <c r="L9" s="11">
        <f>I9*K9</f>
        <v/>
      </c>
      <c r="M9" s="11">
        <f>I9-L9</f>
        <v/>
      </c>
      <c r="N9" s="5" t="n">
        <v>300</v>
      </c>
      <c r="O9" s="11">
        <f>M9-N9</f>
        <v/>
      </c>
      <c r="P9" s="9" t="inlineStr"/>
    </row>
    <row r="10">
      <c r="A10" s="3" t="inlineStr">
        <is>
          <t>Bilocale Corso Vittorio</t>
        </is>
      </c>
      <c r="B10" s="3" t="inlineStr">
        <is>
          <t>Corso Vittorio 9, Torino</t>
        </is>
      </c>
      <c r="C10" s="3" t="inlineStr">
        <is>
          <t>Marco Rossi</t>
        </is>
      </c>
      <c r="D10" s="3" t="inlineStr">
        <is>
          <t>Elena Fontana</t>
        </is>
      </c>
      <c r="E10" s="3" t="inlineStr">
        <is>
          <t>FNTLNE91S45L219X</t>
        </is>
      </c>
      <c r="F10" s="4" t="inlineStr">
        <is>
          <t>01/05/2026</t>
        </is>
      </c>
      <c r="G10" s="5" t="n">
        <v>780</v>
      </c>
      <c r="H10" s="6" t="n">
        <v>12</v>
      </c>
      <c r="I10" s="7">
        <f>G10*H10</f>
        <v/>
      </c>
      <c r="J10" s="6" t="inlineStr">
        <is>
          <t>Cedolare secca 10%</t>
        </is>
      </c>
      <c r="K10" s="8">
        <f>IF(J10="Cedolare secca 21%",0.21,IF(J10="Cedolare secca 10%",0.1,0.23))</f>
        <v/>
      </c>
      <c r="L10" s="7">
        <f>I10*K10</f>
        <v/>
      </c>
      <c r="M10" s="7">
        <f>I10-L10</f>
        <v/>
      </c>
      <c r="N10" s="5" t="n">
        <v>200</v>
      </c>
      <c r="O10" s="7">
        <f>M10-N10</f>
        <v/>
      </c>
      <c r="P10" s="3" t="inlineStr">
        <is>
          <t>Contratto concordato</t>
        </is>
      </c>
    </row>
    <row r="11">
      <c r="A11" s="9" t="inlineStr">
        <is>
          <t>Loft Via Tiburtina</t>
        </is>
      </c>
      <c r="B11" s="9" t="inlineStr">
        <is>
          <t>Via Tiburtina 150, Roma</t>
        </is>
      </c>
      <c r="C11" s="9" t="inlineStr">
        <is>
          <t>Immobiliare Verdi SRL</t>
        </is>
      </c>
      <c r="D11" s="9" t="inlineStr">
        <is>
          <t>Davide Colombo</t>
        </is>
      </c>
      <c r="E11" s="9" t="inlineStr">
        <is>
          <t>CLMDVD87L05H501X</t>
        </is>
      </c>
      <c r="F11" s="10" t="inlineStr">
        <is>
          <t>10/07/2026</t>
        </is>
      </c>
      <c r="G11" s="5" t="n">
        <v>1300</v>
      </c>
      <c r="H11" s="6" t="n">
        <v>6</v>
      </c>
      <c r="I11" s="11">
        <f>G11*H11</f>
        <v/>
      </c>
      <c r="J11" s="6" t="inlineStr">
        <is>
          <t>Ordinario IRPEF</t>
        </is>
      </c>
      <c r="K11" s="12">
        <f>IF(J11="Cedolare secca 21%",0.21,IF(J11="Cedolare secca 10%",0.1,0.23))</f>
        <v/>
      </c>
      <c r="L11" s="11">
        <f>I11*K11</f>
        <v/>
      </c>
      <c r="M11" s="11">
        <f>I11-L11</f>
        <v/>
      </c>
      <c r="N11" s="5" t="n">
        <v>350</v>
      </c>
      <c r="O11" s="11">
        <f>M11-N11</f>
        <v/>
      </c>
      <c r="P11" s="9" t="inlineStr">
        <is>
          <t>Locazione stagionale</t>
        </is>
      </c>
    </row>
    <row r="12">
      <c r="A12" s="3" t="inlineStr">
        <is>
          <t>Appartamento Via Etnea</t>
        </is>
      </c>
      <c r="B12" s="3" t="inlineStr">
        <is>
          <t>Via Etnea 60, Catania</t>
        </is>
      </c>
      <c r="C12" s="3" t="inlineStr">
        <is>
          <t>Sara Greco</t>
        </is>
      </c>
      <c r="D12" s="3" t="inlineStr">
        <is>
          <t>Chiara Longo</t>
        </is>
      </c>
      <c r="E12" s="3" t="inlineStr">
        <is>
          <t>LNGCHR93M15C351X</t>
        </is>
      </c>
      <c r="F12" s="4" t="inlineStr">
        <is>
          <t>01/01/2026</t>
        </is>
      </c>
      <c r="G12" s="5" t="n">
        <v>620</v>
      </c>
      <c r="H12" s="6" t="n">
        <v>12</v>
      </c>
      <c r="I12" s="7">
        <f>G12*H12</f>
        <v/>
      </c>
      <c r="J12" s="6" t="inlineStr">
        <is>
          <t>Cedolare secca 21%</t>
        </is>
      </c>
      <c r="K12" s="8">
        <f>IF(J12="Cedolare secca 21%",0.21,IF(J12="Cedolare secca 10%",0.1,0.23))</f>
        <v/>
      </c>
      <c r="L12" s="7">
        <f>I12*K12</f>
        <v/>
      </c>
      <c r="M12" s="7">
        <f>I12-L12</f>
        <v/>
      </c>
      <c r="N12" s="5" t="n">
        <v>150</v>
      </c>
      <c r="O12" s="7">
        <f>M12-N12</f>
        <v/>
      </c>
      <c r="P12" s="3" t="inlineStr"/>
    </row>
    <row r="13">
      <c r="A13" s="9" t="inlineStr">
        <is>
          <t>Attico Via Mazzini</t>
        </is>
      </c>
      <c r="B13" s="9" t="inlineStr">
        <is>
          <t>Via Mazzini 22, Bari</t>
        </is>
      </c>
      <c r="C13" s="9" t="inlineStr">
        <is>
          <t>Sara Greco</t>
        </is>
      </c>
      <c r="D13" s="9" t="inlineStr">
        <is>
          <t>Roberto Villa</t>
        </is>
      </c>
      <c r="E13" s="9" t="inlineStr">
        <is>
          <t>VLLRBT80B01A662X</t>
        </is>
      </c>
      <c r="F13" s="10" t="inlineStr">
        <is>
          <t>01/03/2026</t>
        </is>
      </c>
      <c r="G13" s="5" t="n">
        <v>900</v>
      </c>
      <c r="H13" s="6" t="n">
        <v>10</v>
      </c>
      <c r="I13" s="11">
        <f>G13*H13</f>
        <v/>
      </c>
      <c r="J13" s="6" t="inlineStr">
        <is>
          <t>Cedolare secca 21%</t>
        </is>
      </c>
      <c r="K13" s="12">
        <f>IF(J13="Cedolare secca 21%",0.21,IF(J13="Cedolare secca 10%",0.1,0.23))</f>
        <v/>
      </c>
      <c r="L13" s="11">
        <f>I13*K13</f>
        <v/>
      </c>
      <c r="M13" s="11">
        <f>I13-L13</f>
        <v/>
      </c>
      <c r="N13" s="5" t="n">
        <v>220</v>
      </c>
      <c r="O13" s="11">
        <f>M13-N13</f>
        <v/>
      </c>
      <c r="P13" s="9" t="inlineStr">
        <is>
          <t>Rinnovo tacito</t>
        </is>
      </c>
    </row>
    <row r="14">
      <c r="A14" s="13" t="inlineStr">
        <is>
          <t>TOTALI</t>
        </is>
      </c>
      <c r="B14" s="14" t="n"/>
      <c r="C14" s="14" t="n"/>
      <c r="D14" s="14" t="n"/>
      <c r="E14" s="14" t="n"/>
      <c r="F14" s="14" t="n"/>
      <c r="G14" s="15">
        <f>SUM(G4:G13)</f>
        <v/>
      </c>
      <c r="H14" s="14" t="n"/>
      <c r="I14" s="15">
        <f>SUM(I4:I13)</f>
        <v/>
      </c>
      <c r="J14" s="14" t="n"/>
      <c r="K14" s="14" t="n"/>
      <c r="L14" s="15">
        <f>SUM(L4:L13)</f>
        <v/>
      </c>
      <c r="M14" s="15">
        <f>SUM(M4:M13)</f>
        <v/>
      </c>
      <c r="N14" s="15">
        <f>SUM(N4:N13)</f>
        <v/>
      </c>
      <c r="O14" s="15">
        <f>SUM(O4:O13)</f>
        <v/>
      </c>
      <c r="P14" s="14" t="n"/>
    </row>
    <row r="15">
      <c r="A15" s="16" t="inlineStr">
        <is>
          <t>MEDIA ALIQUOTA</t>
        </is>
      </c>
      <c r="K15" s="17">
        <f>AVERAGE(K4:K13)</f>
        <v/>
      </c>
    </row>
    <row r="16">
      <c r="A16" s="16" t="inlineStr">
        <is>
          <t>N. IMMOBILI CEDOLARE SECCA</t>
        </is>
      </c>
      <c r="K16" s="16">
        <f>COUNTIF(J4:J13,"Cedolare secca 21%")+COUNTIF(J4:J13,"Cedolare secca 10%")</f>
        <v/>
      </c>
    </row>
    <row r="17">
      <c r="A17" s="18" t="inlineStr">
        <is>
          <t>RICERCA CONDUTTORE</t>
        </is>
      </c>
      <c r="B17" s="19" t="inlineStr">
        <is>
          <t>Giulia Bianchi</t>
        </is>
      </c>
      <c r="C17" s="20" t="inlineStr">
        <is>
          <t>Canone annuo lordo:</t>
        </is>
      </c>
      <c r="D17" s="21">
        <f>IFERROR(VLOOKUP(B17,D4:I13,6,FALSE),"Non trovato")</f>
        <v/>
      </c>
    </row>
  </sheetData>
  <mergeCells count="1">
    <mergeCell ref="A1:P1"/>
  </mergeCells>
  <conditionalFormatting sqref="L4:L13">
    <cfRule type="expression" priority="1" dxfId="0" stopIfTrue="1">
      <formula>L4&gt;300</formula>
    </cfRule>
  </conditionalFormatting>
  <conditionalFormatting sqref="O4:O13">
    <cfRule type="expression" priority="2" dxfId="1" stopIfTrue="1">
      <formula>O4&gt;800</formula>
    </cfRule>
  </conditionalFormatting>
  <dataValidations count="1">
    <dataValidation sqref="J4:J13" showErrorMessage="1" showInputMessage="1" allowBlank="1" type="list">
      <formula1>"Cedolare secca 21%,Cedolare secca 10%,Ordinario IRPEF"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1" t="inlineStr">
        <is>
          <t>DASHBOARD REDDITI DA LOCAZIONE 2026</t>
        </is>
      </c>
    </row>
    <row r="2"/>
    <row r="3">
      <c r="A3" s="22" t="inlineStr">
        <is>
          <t>INDICATORE</t>
        </is>
      </c>
      <c r="B3" s="22" t="inlineStr">
        <is>
          <t>VALORE</t>
        </is>
      </c>
    </row>
    <row r="4">
      <c r="A4" s="3" t="inlineStr">
        <is>
          <t>Totale canone annuo lordo (€)</t>
        </is>
      </c>
      <c r="B4" s="23">
        <f>SUM('Redditi Locazione'!I4:I13)</f>
        <v/>
      </c>
    </row>
    <row r="5">
      <c r="A5" s="24" t="inlineStr">
        <is>
          <t>Totale imposta dovuta (€)</t>
        </is>
      </c>
      <c r="B5" s="25">
        <f>SUM('Redditi Locazione'!L4:L13)</f>
        <v/>
      </c>
    </row>
    <row r="6">
      <c r="A6" s="3" t="inlineStr">
        <is>
          <t>Totale canone netto (€)</t>
        </is>
      </c>
      <c r="B6" s="23">
        <f>SUM('Redditi Locazione'!M4:M13)</f>
        <v/>
      </c>
    </row>
    <row r="7">
      <c r="A7" s="24" t="inlineStr">
        <is>
          <t>Totale reddito netto locazione (€)</t>
        </is>
      </c>
      <c r="B7" s="25">
        <f>SUM('Redditi Locazione'!O4:O13)</f>
        <v/>
      </c>
    </row>
    <row r="8">
      <c r="A8" s="3" t="inlineStr">
        <is>
          <t>Numero immobili locati</t>
        </is>
      </c>
      <c r="B8" s="26">
        <f>COUNTA('Redditi Locazione'!A4:A13)</f>
        <v/>
      </c>
    </row>
    <row r="9">
      <c r="A9" s="24" t="inlineStr">
        <is>
          <t>Aliquota media applicata</t>
        </is>
      </c>
      <c r="B9" s="27">
        <f>AVERAGE('Redditi Locazione'!K4:K13)</f>
        <v/>
      </c>
    </row>
    <row r="10"/>
    <row r="11"/>
    <row r="12">
      <c r="A12" s="28" t="inlineStr">
        <is>
          <t>Immobile</t>
        </is>
      </c>
      <c r="B12" s="28" t="inlineStr">
        <is>
          <t>Canone annuo lordo</t>
        </is>
      </c>
      <c r="C12" s="28" t="inlineStr">
        <is>
          <t>Reddito netto</t>
        </is>
      </c>
    </row>
    <row r="13">
      <c r="A13" t="inlineStr">
        <is>
          <t>Appartamento Via Roma</t>
        </is>
      </c>
      <c r="B13" s="29">
        <f>'Redditi Locazione'!I4</f>
        <v/>
      </c>
      <c r="C13" s="29">
        <f>'Redditi Locazione'!O4</f>
        <v/>
      </c>
    </row>
    <row r="14">
      <c r="A14" t="inlineStr">
        <is>
          <t>Bilocale Via Garibaldi</t>
        </is>
      </c>
      <c r="B14" s="29">
        <f>'Redditi Locazione'!I5</f>
        <v/>
      </c>
      <c r="C14" s="29">
        <f>'Redditi Locazione'!O5</f>
        <v/>
      </c>
    </row>
    <row r="15">
      <c r="A15" t="inlineStr">
        <is>
          <t>Attico Corso Italia</t>
        </is>
      </c>
      <c r="B15" s="29">
        <f>'Redditi Locazione'!I6</f>
        <v/>
      </c>
      <c r="C15" s="29">
        <f>'Redditi Locazione'!O6</f>
        <v/>
      </c>
    </row>
    <row r="16">
      <c r="A16" t="inlineStr">
        <is>
          <t>Trilocale Via Dante</t>
        </is>
      </c>
      <c r="B16" s="29">
        <f>'Redditi Locazione'!I7</f>
        <v/>
      </c>
      <c r="C16" s="29">
        <f>'Redditi Locazione'!O7</f>
        <v/>
      </c>
    </row>
    <row r="17">
      <c r="A17" t="inlineStr">
        <is>
          <t>Monolocale Viale Europa</t>
        </is>
      </c>
      <c r="B17" s="29">
        <f>'Redditi Locazione'!I8</f>
        <v/>
      </c>
      <c r="C17" s="29">
        <f>'Redditi Locazione'!O8</f>
        <v/>
      </c>
    </row>
    <row r="18">
      <c r="A18" t="inlineStr">
        <is>
          <t>Appartamento Via Verdi</t>
        </is>
      </c>
      <c r="B18" s="29">
        <f>'Redditi Locazione'!I9</f>
        <v/>
      </c>
      <c r="C18" s="29">
        <f>'Redditi Locazione'!O9</f>
        <v/>
      </c>
    </row>
    <row r="19">
      <c r="A19" t="inlineStr">
        <is>
          <t>Bilocale Corso Vittorio</t>
        </is>
      </c>
      <c r="B19" s="29">
        <f>'Redditi Locazione'!I10</f>
        <v/>
      </c>
      <c r="C19" s="29">
        <f>'Redditi Locazione'!O10</f>
        <v/>
      </c>
    </row>
    <row r="20">
      <c r="A20" t="inlineStr">
        <is>
          <t>Loft Via Tiburtina</t>
        </is>
      </c>
      <c r="B20" s="29">
        <f>'Redditi Locazione'!I11</f>
        <v/>
      </c>
      <c r="C20" s="29">
        <f>'Redditi Locazione'!O11</f>
        <v/>
      </c>
    </row>
    <row r="21">
      <c r="A21" t="inlineStr">
        <is>
          <t>Appartamento Via Etnea</t>
        </is>
      </c>
      <c r="B21" s="29">
        <f>'Redditi Locazione'!I12</f>
        <v/>
      </c>
      <c r="C21" s="29">
        <f>'Redditi Locazione'!O12</f>
        <v/>
      </c>
    </row>
    <row r="22">
      <c r="A22" t="inlineStr">
        <is>
          <t>Attico Via Mazzini</t>
        </is>
      </c>
      <c r="B22" s="29">
        <f>'Redditi Locazione'!I13</f>
        <v/>
      </c>
      <c r="C22" s="29">
        <f>'Redditi Locazione'!O13</f>
        <v/>
      </c>
    </row>
    <row r="23"/>
    <row r="24"/>
    <row r="25">
      <c r="A25" s="28" t="inlineStr">
        <is>
          <t>Regime fiscale</t>
        </is>
      </c>
      <c r="B25" s="28" t="inlineStr">
        <is>
          <t>Numero immobili</t>
        </is>
      </c>
    </row>
    <row r="26">
      <c r="A26" t="inlineStr">
        <is>
          <t>Cedolare secca 21%</t>
        </is>
      </c>
      <c r="B26">
        <f>COUNTIF('Redditi Locazione'!J4:J13,"Cedolare secca 21%")</f>
        <v/>
      </c>
    </row>
    <row r="27">
      <c r="A27" t="inlineStr">
        <is>
          <t>Cedolare secca 10%</t>
        </is>
      </c>
      <c r="B27">
        <f>COUNTIF('Redditi Locazione'!J4:J13,"Cedolare secca 10%")</f>
        <v/>
      </c>
    </row>
    <row r="28">
      <c r="A28" t="inlineStr">
        <is>
          <t>Ordinario IRPEF</t>
        </is>
      </c>
      <c r="B28">
        <f>COUNTIF('Redditi Locazione'!J4:J13,"Ordinario IRPEF")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ISTRUZIONI PER L'USO DEL FILE</t>
        </is>
      </c>
    </row>
    <row r="2"/>
    <row r="3">
      <c r="A3" s="30" t="inlineStr">
        <is>
          <t>Foglio 'Redditi Locazione'</t>
        </is>
      </c>
    </row>
    <row r="4" ht="45" customHeight="1">
      <c r="A4" s="31" t="inlineStr">
        <is>
          <t>Contiene l'elenco degli immobili locati con i dati del locatore, del conduttore e del contratto. Le celle con sfondo giallo pallido (canone mensile, mesi locati, regime fiscale, IMU) sono editabili. Le colonne Canone annuo lordo, Aliquota, Imposta dovuta, Canone netto e Reddito netto locazione si calcolano automaticamente tramite formule.</t>
        </is>
      </c>
    </row>
    <row r="5"/>
    <row r="6">
      <c r="A6" s="30" t="inlineStr">
        <is>
          <t>Colonna Regime fiscale</t>
        </is>
      </c>
    </row>
    <row r="7" ht="45" customHeight="1">
      <c r="A7" s="31" t="inlineStr">
        <is>
          <t>Selezionabile da un menu a tendina con tre opzioni: Cedolare secca 21%, Cedolare secca 10% (per contratti a canone concordato) e Ordinario IRPEF. L'aliquota applicata varia in base alla scelta.</t>
        </is>
      </c>
    </row>
    <row r="8"/>
    <row r="9">
      <c r="A9" s="30" t="inlineStr">
        <is>
          <t>Colonna Aliquota e Imposta dovuta</t>
        </is>
      </c>
    </row>
    <row r="10" ht="45" customHeight="1">
      <c r="A10" s="31" t="inlineStr">
        <is>
          <t>L'aliquota viene assegnata automaticamente in base al regime fiscale scelto. L'imposta dovuta si calcola come Canone annuo lordo moltiplicato per l'aliquota.</t>
        </is>
      </c>
    </row>
    <row r="11"/>
    <row r="12">
      <c r="A12" s="30" t="inlineStr">
        <is>
          <t>Riga Totali</t>
        </is>
      </c>
    </row>
    <row r="13" ht="45" customHeight="1">
      <c r="A13" s="31" t="inlineStr">
        <is>
          <t>In fondo alla tabella sono presenti le somme totali di canone lordo, imposta dovuta, canone netto e reddito netto, oltre alla media delle aliquote applicate e al conteggio degli immobili in cedolare secca.</t>
        </is>
      </c>
    </row>
    <row r="14"/>
    <row r="15">
      <c r="A15" s="30" t="inlineStr">
        <is>
          <t>Ricerca Conduttore</t>
        </is>
      </c>
    </row>
    <row r="16" ht="45" customHeight="1">
      <c r="A16" s="31" t="inlineStr">
        <is>
          <t>Inserendo il nome di un conduttore nella cella dedicata, la formula VLOOKUP restituisce automaticamente il relativo canone annuo lordo.</t>
        </is>
      </c>
    </row>
    <row r="17"/>
    <row r="18">
      <c r="A18" s="30" t="inlineStr">
        <is>
          <t>Foglio 'Dashboard'</t>
        </is>
      </c>
    </row>
    <row r="19" ht="45" customHeight="1">
      <c r="A19" s="31" t="inlineStr">
        <is>
          <t>Riepiloga gli indicatori chiave (totali, medie, conteggi) e mostra due grafici: un istogramma che confronta canone lordo e reddito netto per ciascun immobile, e un grafico a torta con la distribuzione dei regimi fiscali applicati.</t>
        </is>
      </c>
    </row>
    <row r="20"/>
    <row r="21">
      <c r="A21" s="30" t="inlineStr">
        <is>
          <t>Formattazione condizionale</t>
        </is>
      </c>
    </row>
    <row r="22" ht="45" customHeight="1">
      <c r="A22" s="31" t="inlineStr">
        <is>
          <t>Nel foglio principale le imposte superiori a 300 € sono evidenziate in rosso, mentre i redditi netti superiori a 800 € sono evidenziati in verde, per individuare rapidamente i casi rilevanti.</t>
        </is>
      </c>
    </row>
    <row r="23"/>
    <row r="24">
      <c r="A24" s="30" t="inlineStr">
        <is>
          <t>Aggiornamento dati</t>
        </is>
      </c>
    </row>
    <row r="25" ht="45" customHeight="1">
      <c r="A25" s="31" t="inlineStr">
        <is>
          <t>Per aggiungere un nuovo immobile, inserire una nuova riga con gli stessi criteri, copiando le formule delle colonne calcolate dalla riga precedente.</t>
        </is>
      </c>
    </row>
  </sheetData>
  <mergeCells count="17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  <mergeCell ref="A21:D21"/>
    <mergeCell ref="A22:D22"/>
    <mergeCell ref="A24:D24"/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2026-07-16T09:16:28Z</dcterms:created>
  <dcterms:modified xmlns:dcterms="http://purl.org/dc/terms/" xmlns:xsi="http://www.w3.org/2001/XMLSchema-instance" xsi:type="dcterms:W3CDTF">2026-07-16T09:16:28Z</dcterms:modified>
</cp:coreProperties>
</file>