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diconto Spese" sheetId="1" state="visible" r:id="rId1"/>
    <sheet xmlns:r="http://schemas.openxmlformats.org/officeDocument/2006/relationships" name="Ripartizione Millesimal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.##0,00 &quot;€&quot;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</font>
    <font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FFBEB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0" fontId="2" fillId="5" borderId="1" pivotButton="0" quotePrefix="0" xfId="0"/>
    <xf numFmtId="0" fontId="2" fillId="5" borderId="1" applyAlignment="1" pivotButton="0" quotePrefix="0" xfId="0">
      <alignment horizontal="center" vertical="center" wrapText="1"/>
    </xf>
    <xf numFmtId="164" fontId="2" fillId="5" borderId="1" pivotButton="0" quotePrefix="0" xfId="0"/>
    <xf numFmtId="0" fontId="3" fillId="0" borderId="1" pivotButton="0" quotePrefix="0" xfId="0"/>
    <xf numFmtId="164" fontId="0" fillId="6" borderId="1" pivotButton="0" quotePrefix="0" xfId="0"/>
    <xf numFmtId="0" fontId="0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164" fontId="0" fillId="3" borderId="1" pivotButton="0" quotePrefix="0" xfId="0"/>
    <xf numFmtId="164" fontId="0" fillId="4" borderId="1" pivotButton="0" quotePrefix="0" xfId="0"/>
    <xf numFmtId="0" fontId="3" fillId="3" borderId="1" pivotButton="0" quotePrefix="0" xfId="0"/>
    <xf numFmtId="0" fontId="3" fillId="4" borderId="1" pivotButton="0" quotePrefix="0" xfId="0"/>
    <xf numFmtId="0" fontId="0" fillId="3" borderId="1" pivotButton="0" quotePrefix="0" xfId="0"/>
    <xf numFmtId="0" fontId="0" fillId="4" borderId="1" pivotButton="0" quotePrefix="0" xfId="0"/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DC2626"/>
      </font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Ripartizione Spese per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'Dashboard'!$A$12:$A$19</f>
            </numRef>
          </cat>
          <val>
            <numRef>
              <f>'Dashboard'!$B$12:$B$19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per Unità Immobiliare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'Ripartizione Millesimale'!I2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'Ripartizione Millesimale'!$A$3:$A$12</f>
            </numRef>
          </cat>
          <val>
            <numRef>
              <f>'Ripartizione Millesimale'!$I$3:$I$12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Unità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32" customWidth="1" min="3" max="3"/>
    <col width="16" customWidth="1" min="4" max="4"/>
    <col width="24" customWidth="1" min="5" max="5"/>
    <col width="15" customWidth="1" min="6" max="6"/>
    <col width="13" customWidth="1" min="7" max="7"/>
    <col width="15" customWidth="1" min="8" max="8"/>
    <col width="26" customWidth="1" min="9" max="9"/>
  </cols>
  <sheetData>
    <row r="1" ht="26" customHeight="1">
      <c r="A1" s="1" t="inlineStr">
        <is>
          <t>RENDICONTO CONDOMINIALE ANNUALE 2026 - Condominio Via Roma 12, Milano</t>
        </is>
      </c>
    </row>
    <row r="2" ht="30" customHeight="1">
      <c r="A2" s="2" t="inlineStr">
        <is>
          <t>N.</t>
        </is>
      </c>
      <c r="B2" s="2" t="inlineStr">
        <is>
          <t>Data</t>
        </is>
      </c>
      <c r="C2" s="2" t="inlineStr">
        <is>
          <t>Descrizione Spesa</t>
        </is>
      </c>
      <c r="D2" s="2" t="inlineStr">
        <is>
          <t>Categoria</t>
        </is>
      </c>
      <c r="E2" s="2" t="inlineStr">
        <is>
          <t>Fornitore</t>
        </is>
      </c>
      <c r="F2" s="2" t="inlineStr">
        <is>
          <t>Importo Totale</t>
        </is>
      </c>
      <c r="G2" s="2" t="inlineStr">
        <is>
          <t>di cui IVA</t>
        </is>
      </c>
      <c r="H2" s="2" t="inlineStr">
        <is>
          <t>Tipo Spesa</t>
        </is>
      </c>
      <c r="I2" s="2" t="inlineStr">
        <is>
          <t>Note</t>
        </is>
      </c>
    </row>
    <row r="3">
      <c r="A3" s="3" t="n">
        <v>1</v>
      </c>
      <c r="B3" s="3" t="inlineStr">
        <is>
          <t>15/01/2026</t>
        </is>
      </c>
      <c r="C3" s="4" t="inlineStr">
        <is>
          <t>Pulizie scale e androne</t>
        </is>
      </c>
      <c r="D3" s="3" t="inlineStr">
        <is>
          <t>Pulizie</t>
        </is>
      </c>
      <c r="E3" s="4" t="inlineStr">
        <is>
          <t>EcoPulizie Srl</t>
        </is>
      </c>
      <c r="F3" s="5" t="n">
        <v>2400</v>
      </c>
      <c r="G3" s="5" t="n">
        <v>432</v>
      </c>
      <c r="H3" s="3" t="inlineStr">
        <is>
          <t>Ordinaria</t>
        </is>
      </c>
      <c r="I3" s="4" t="inlineStr">
        <is>
          <t>Contratto annuale</t>
        </is>
      </c>
    </row>
    <row r="4">
      <c r="A4" s="6" t="n">
        <v>2</v>
      </c>
      <c r="B4" s="6" t="inlineStr">
        <is>
          <t>20/01/2026</t>
        </is>
      </c>
      <c r="C4" s="7" t="inlineStr">
        <is>
          <t>Manutenzione ordinaria ascensore</t>
        </is>
      </c>
      <c r="D4" s="6" t="inlineStr">
        <is>
          <t>Manutenzione</t>
        </is>
      </c>
      <c r="E4" s="7" t="inlineStr">
        <is>
          <t>Ascensori Ferrari SpA</t>
        </is>
      </c>
      <c r="F4" s="8" t="n">
        <v>1800</v>
      </c>
      <c r="G4" s="8" t="n">
        <v>324</v>
      </c>
      <c r="H4" s="6" t="inlineStr">
        <is>
          <t>Ordinaria</t>
        </is>
      </c>
      <c r="I4" s="7" t="inlineStr">
        <is>
          <t>Canone trimestrale</t>
        </is>
      </c>
    </row>
    <row r="5">
      <c r="A5" s="3" t="n">
        <v>3</v>
      </c>
      <c r="B5" s="3" t="inlineStr">
        <is>
          <t>05/02/2026</t>
        </is>
      </c>
      <c r="C5" s="4" t="inlineStr">
        <is>
          <t>Assicurazione globale fabbricato</t>
        </is>
      </c>
      <c r="D5" s="3" t="inlineStr">
        <is>
          <t>Assicurazione</t>
        </is>
      </c>
      <c r="E5" s="4" t="inlineStr">
        <is>
          <t>Generali Italia</t>
        </is>
      </c>
      <c r="F5" s="5" t="n">
        <v>1500</v>
      </c>
      <c r="G5" s="5" t="n">
        <v>0</v>
      </c>
      <c r="H5" s="3" t="inlineStr">
        <is>
          <t>Ordinaria</t>
        </is>
      </c>
      <c r="I5" s="4" t="inlineStr">
        <is>
          <t>Polizza annuale</t>
        </is>
      </c>
    </row>
    <row r="6">
      <c r="A6" s="6" t="n">
        <v>4</v>
      </c>
      <c r="B6" s="6" t="inlineStr">
        <is>
          <t>10/03/2026</t>
        </is>
      </c>
      <c r="C6" s="7" t="inlineStr">
        <is>
          <t>Riscaldamento centralizzato gasolio</t>
        </is>
      </c>
      <c r="D6" s="6" t="inlineStr">
        <is>
          <t>Riscaldamento</t>
        </is>
      </c>
      <c r="E6" s="7" t="inlineStr">
        <is>
          <t>Energia Romano Srl</t>
        </is>
      </c>
      <c r="F6" s="8" t="n">
        <v>8500</v>
      </c>
      <c r="G6" s="8" t="n">
        <v>1530</v>
      </c>
      <c r="H6" s="6" t="inlineStr">
        <is>
          <t>Ordinaria</t>
        </is>
      </c>
      <c r="I6" s="7" t="inlineStr">
        <is>
          <t>Stagione invernale</t>
        </is>
      </c>
    </row>
    <row r="7">
      <c r="A7" s="3" t="n">
        <v>5</v>
      </c>
      <c r="B7" s="3" t="inlineStr">
        <is>
          <t>12/04/2026</t>
        </is>
      </c>
      <c r="C7" s="4" t="inlineStr">
        <is>
          <t>Manutenzione giardino condominiale</t>
        </is>
      </c>
      <c r="D7" s="3" t="inlineStr">
        <is>
          <t>Giardinaggio</t>
        </is>
      </c>
      <c r="E7" s="4" t="inlineStr">
        <is>
          <t>Verde Bianchi Snc</t>
        </is>
      </c>
      <c r="F7" s="5" t="n">
        <v>1200</v>
      </c>
      <c r="G7" s="5" t="n">
        <v>216</v>
      </c>
      <c r="H7" s="3" t="inlineStr">
        <is>
          <t>Ordinaria</t>
        </is>
      </c>
      <c r="I7" s="4" t="inlineStr">
        <is>
          <t>Interventi mensili</t>
        </is>
      </c>
    </row>
    <row r="8">
      <c r="A8" s="6" t="n">
        <v>6</v>
      </c>
      <c r="B8" s="6" t="inlineStr">
        <is>
          <t>01/06/2026</t>
        </is>
      </c>
      <c r="C8" s="7" t="inlineStr">
        <is>
          <t>Compenso amministratore condominio</t>
        </is>
      </c>
      <c r="D8" s="6" t="inlineStr">
        <is>
          <t>Amministrazione</t>
        </is>
      </c>
      <c r="E8" s="7" t="inlineStr">
        <is>
          <t>Studio Conti Amministrazioni</t>
        </is>
      </c>
      <c r="F8" s="8" t="n">
        <v>3000</v>
      </c>
      <c r="G8" s="8" t="n">
        <v>0</v>
      </c>
      <c r="H8" s="6" t="inlineStr">
        <is>
          <t>Ordinaria</t>
        </is>
      </c>
      <c r="I8" s="7" t="inlineStr">
        <is>
          <t>Compenso annuale</t>
        </is>
      </c>
    </row>
    <row r="9">
      <c r="A9" s="3" t="n">
        <v>7</v>
      </c>
      <c r="B9" s="3" t="inlineStr">
        <is>
          <t>15/07/2026</t>
        </is>
      </c>
      <c r="C9" s="4" t="inlineStr">
        <is>
          <t>Energia elettrica parti comuni</t>
        </is>
      </c>
      <c r="D9" s="3" t="inlineStr">
        <is>
          <t>Utenze</t>
        </is>
      </c>
      <c r="E9" s="4" t="inlineStr">
        <is>
          <t>Enel Energia SpA</t>
        </is>
      </c>
      <c r="F9" s="5" t="n">
        <v>2100</v>
      </c>
      <c r="G9" s="5" t="n">
        <v>378</v>
      </c>
      <c r="H9" s="3" t="inlineStr">
        <is>
          <t>Ordinaria</t>
        </is>
      </c>
      <c r="I9" s="4" t="inlineStr">
        <is>
          <t>Consumi annui</t>
        </is>
      </c>
    </row>
    <row r="10">
      <c r="A10" s="6" t="n">
        <v>8</v>
      </c>
      <c r="B10" s="6" t="inlineStr">
        <is>
          <t>20/08/2026</t>
        </is>
      </c>
      <c r="C10" s="7" t="inlineStr">
        <is>
          <t>Rifacimento facciata esterna</t>
        </is>
      </c>
      <c r="D10" s="6" t="inlineStr">
        <is>
          <t>Straordinarie</t>
        </is>
      </c>
      <c r="E10" s="7" t="inlineStr">
        <is>
          <t>Edilizia Greco Srl</t>
        </is>
      </c>
      <c r="F10" s="8" t="n">
        <v>18500</v>
      </c>
      <c r="G10" s="8" t="n">
        <v>3330</v>
      </c>
      <c r="H10" s="6" t="inlineStr">
        <is>
          <t>Straordinaria</t>
        </is>
      </c>
      <c r="I10" s="7" t="inlineStr">
        <is>
          <t>Deliberato assemblea 10/2026</t>
        </is>
      </c>
    </row>
    <row r="11">
      <c r="A11" s="3" t="n">
        <v>9</v>
      </c>
      <c r="B11" s="3" t="inlineStr">
        <is>
          <t>10/09/2026</t>
        </is>
      </c>
      <c r="C11" s="4" t="inlineStr">
        <is>
          <t>Sostituzione tubazioni acqua</t>
        </is>
      </c>
      <c r="D11" s="3" t="inlineStr">
        <is>
          <t>Straordinarie</t>
        </is>
      </c>
      <c r="E11" s="4" t="inlineStr">
        <is>
          <t>Idraulica Esposito</t>
        </is>
      </c>
      <c r="F11" s="5" t="n">
        <v>6200</v>
      </c>
      <c r="G11" s="5" t="n">
        <v>1116</v>
      </c>
      <c r="H11" s="3" t="inlineStr">
        <is>
          <t>Straordinaria</t>
        </is>
      </c>
      <c r="I11" s="4" t="inlineStr">
        <is>
          <t>Intervento urgente</t>
        </is>
      </c>
    </row>
    <row r="12">
      <c r="A12" s="6" t="n">
        <v>10</v>
      </c>
      <c r="B12" s="6" t="inlineStr">
        <is>
          <t>05/11/2026</t>
        </is>
      </c>
      <c r="C12" s="7" t="inlineStr">
        <is>
          <t>Spese varie e imprevisti</t>
        </is>
      </c>
      <c r="D12" s="6" t="inlineStr">
        <is>
          <t>Amministrazione</t>
        </is>
      </c>
      <c r="E12" s="7" t="inlineStr">
        <is>
          <t>Cassa Condominio</t>
        </is>
      </c>
      <c r="F12" s="8" t="n">
        <v>450</v>
      </c>
      <c r="G12" s="8" t="n">
        <v>0</v>
      </c>
      <c r="H12" s="6" t="inlineStr">
        <is>
          <t>Ordinaria</t>
        </is>
      </c>
      <c r="I12" s="7" t="inlineStr">
        <is>
          <t>Fondo spese varie</t>
        </is>
      </c>
    </row>
    <row r="13">
      <c r="A13" s="9" t="inlineStr"/>
      <c r="B13" s="10" t="inlineStr">
        <is>
          <t>TOTALI</t>
        </is>
      </c>
      <c r="C13" s="9" t="n"/>
      <c r="D13" s="9" t="n"/>
      <c r="E13" s="9" t="n"/>
      <c r="F13" s="11">
        <f>SUM(F3:F12)</f>
        <v/>
      </c>
      <c r="G13" s="11">
        <f>SUM(G3:G12)</f>
        <v/>
      </c>
      <c r="H13" s="9" t="n"/>
      <c r="I13" s="9" t="n"/>
    </row>
    <row r="14"/>
    <row r="15">
      <c r="B15" s="12" t="inlineStr">
        <is>
          <t>Totale Spese Ordinarie</t>
        </is>
      </c>
      <c r="F15" s="13">
        <f>SUMIF(H3:H12,"Ordinaria",F3:F12)</f>
        <v/>
      </c>
    </row>
    <row r="16">
      <c r="B16" s="12" t="inlineStr">
        <is>
          <t>Totale Spese Straordinarie</t>
        </is>
      </c>
      <c r="F16" s="13">
        <f>SUMIF(H3:H12,"Straordinaria",F3:F12)</f>
        <v/>
      </c>
    </row>
    <row r="17">
      <c r="B17" s="12" t="inlineStr">
        <is>
          <t>Numero Spese Registrate</t>
        </is>
      </c>
      <c r="F17" s="14">
        <f>COUNTA(A3:A12)</f>
        <v/>
      </c>
    </row>
  </sheetData>
  <mergeCells count="1">
    <mergeCell ref="A1:I1"/>
  </mergeCells>
  <conditionalFormatting sqref="H3:H12">
    <cfRule type="expression" priority="1" dxfId="0" stopIfTrue="1">
      <formula>H3="Straordinaria"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2" customWidth="1" min="3" max="3"/>
    <col width="11" customWidth="1" min="4" max="4"/>
    <col width="18" customWidth="1" min="5" max="5"/>
    <col width="20" customWidth="1" min="6" max="6"/>
    <col width="15" customWidth="1" min="7" max="7"/>
    <col width="15" customWidth="1" min="8" max="8"/>
    <col width="13" customWidth="1" min="9" max="9"/>
    <col width="16" customWidth="1" min="10" max="10"/>
  </cols>
  <sheetData>
    <row r="1" ht="26" customHeight="1">
      <c r="A1" s="15" t="inlineStr">
        <is>
          <t>RIPARTIZIONE MILLESIMALE SPESE CONDOMINIALI 2026</t>
        </is>
      </c>
    </row>
    <row r="2" ht="32" customHeight="1">
      <c r="A2" s="2" t="inlineStr">
        <is>
          <t>Unità Immobiliare</t>
        </is>
      </c>
      <c r="B2" s="2" t="inlineStr">
        <is>
          <t>Proprietario</t>
        </is>
      </c>
      <c r="C2" s="2" t="inlineStr">
        <is>
          <t>Indirizzo</t>
        </is>
      </c>
      <c r="D2" s="2" t="inlineStr">
        <is>
          <t>Millesimi</t>
        </is>
      </c>
      <c r="E2" s="2" t="inlineStr">
        <is>
          <t>Quota Spese Ordinarie</t>
        </is>
      </c>
      <c r="F2" s="2" t="inlineStr">
        <is>
          <t>Quota Spese Straordinarie</t>
        </is>
      </c>
      <c r="G2" s="2" t="inlineStr">
        <is>
          <t>Totale Dovuto</t>
        </is>
      </c>
      <c r="H2" s="2" t="inlineStr">
        <is>
          <t>Acconti Versati</t>
        </is>
      </c>
      <c r="I2" s="2" t="inlineStr">
        <is>
          <t>Saldo</t>
        </is>
      </c>
      <c r="J2" s="2" t="inlineStr">
        <is>
          <t>Stato Pagamento</t>
        </is>
      </c>
    </row>
    <row r="3">
      <c r="A3" s="3" t="inlineStr">
        <is>
          <t>Interno 1</t>
        </is>
      </c>
      <c r="B3" s="4" t="inlineStr">
        <is>
          <t>Marco Rossi</t>
        </is>
      </c>
      <c r="C3" s="4" t="inlineStr">
        <is>
          <t>Via Roma 12, Milano</t>
        </is>
      </c>
      <c r="D3" s="14" t="n">
        <v>95</v>
      </c>
      <c r="E3" s="16">
        <f>ROUND(D3/1000*'Rendiconto Spese'!$F$15,2)</f>
        <v/>
      </c>
      <c r="F3" s="16">
        <f>ROUND(D3/1000*'Rendiconto Spese'!$F$16,2)</f>
        <v/>
      </c>
      <c r="G3" s="16">
        <f>E3+F3</f>
        <v/>
      </c>
      <c r="H3" s="13" t="n">
        <v>2200</v>
      </c>
      <c r="I3" s="16">
        <f>H3-G3</f>
        <v/>
      </c>
      <c r="J3" s="3">
        <f>IF(I3&gt;=0,"Saldo a credito","Da versare")</f>
        <v/>
      </c>
    </row>
    <row r="4">
      <c r="A4" s="6" t="inlineStr">
        <is>
          <t>Interno 2</t>
        </is>
      </c>
      <c r="B4" s="7" t="inlineStr">
        <is>
          <t>Giulia Bianchi</t>
        </is>
      </c>
      <c r="C4" s="7" t="inlineStr">
        <is>
          <t>Via Roma 12, Milano</t>
        </is>
      </c>
      <c r="D4" s="14" t="n">
        <v>88</v>
      </c>
      <c r="E4" s="17">
        <f>ROUND(D4/1000*'Rendiconto Spese'!$F$15,2)</f>
        <v/>
      </c>
      <c r="F4" s="17">
        <f>ROUND(D4/1000*'Rendiconto Spese'!$F$16,2)</f>
        <v/>
      </c>
      <c r="G4" s="17">
        <f>E4+F4</f>
        <v/>
      </c>
      <c r="H4" s="13" t="n">
        <v>2000</v>
      </c>
      <c r="I4" s="17">
        <f>H4-G4</f>
        <v/>
      </c>
      <c r="J4" s="6">
        <f>IF(I4&gt;=0,"Saldo a credito","Da versare")</f>
        <v/>
      </c>
    </row>
    <row r="5">
      <c r="A5" s="3" t="inlineStr">
        <is>
          <t>Interno 3</t>
        </is>
      </c>
      <c r="B5" s="4" t="inlineStr">
        <is>
          <t>Luca Ferrari</t>
        </is>
      </c>
      <c r="C5" s="4" t="inlineStr">
        <is>
          <t>Via Roma 12, Milano</t>
        </is>
      </c>
      <c r="D5" s="14" t="n">
        <v>102</v>
      </c>
      <c r="E5" s="16">
        <f>ROUND(D5/1000*'Rendiconto Spese'!$F$15,2)</f>
        <v/>
      </c>
      <c r="F5" s="16">
        <f>ROUND(D5/1000*'Rendiconto Spese'!$F$16,2)</f>
        <v/>
      </c>
      <c r="G5" s="16">
        <f>E5+F5</f>
        <v/>
      </c>
      <c r="H5" s="13" t="n">
        <v>2500</v>
      </c>
      <c r="I5" s="16">
        <f>H5-G5</f>
        <v/>
      </c>
      <c r="J5" s="3">
        <f>IF(I5&gt;=0,"Saldo a credito","Da versare")</f>
        <v/>
      </c>
    </row>
    <row r="6">
      <c r="A6" s="6" t="inlineStr">
        <is>
          <t>Interno 4</t>
        </is>
      </c>
      <c r="B6" s="7" t="inlineStr">
        <is>
          <t>Anna Esposito</t>
        </is>
      </c>
      <c r="C6" s="7" t="inlineStr">
        <is>
          <t>Via Roma 12, Milano</t>
        </is>
      </c>
      <c r="D6" s="14" t="n">
        <v>76</v>
      </c>
      <c r="E6" s="17">
        <f>ROUND(D6/1000*'Rendiconto Spese'!$F$15,2)</f>
        <v/>
      </c>
      <c r="F6" s="17">
        <f>ROUND(D6/1000*'Rendiconto Spese'!$F$16,2)</f>
        <v/>
      </c>
      <c r="G6" s="17">
        <f>E6+F6</f>
        <v/>
      </c>
      <c r="H6" s="13" t="n">
        <v>1800</v>
      </c>
      <c r="I6" s="17">
        <f>H6-G6</f>
        <v/>
      </c>
      <c r="J6" s="6">
        <f>IF(I6&gt;=0,"Saldo a credito","Da versare")</f>
        <v/>
      </c>
    </row>
    <row r="7">
      <c r="A7" s="3" t="inlineStr">
        <is>
          <t>Interno 5</t>
        </is>
      </c>
      <c r="B7" s="4" t="inlineStr">
        <is>
          <t>Francesca Romano</t>
        </is>
      </c>
      <c r="C7" s="4" t="inlineStr">
        <is>
          <t>Via Roma 12, Milano</t>
        </is>
      </c>
      <c r="D7" s="14" t="n">
        <v>110</v>
      </c>
      <c r="E7" s="16">
        <f>ROUND(D7/1000*'Rendiconto Spese'!$F$15,2)</f>
        <v/>
      </c>
      <c r="F7" s="16">
        <f>ROUND(D7/1000*'Rendiconto Spese'!$F$16,2)</f>
        <v/>
      </c>
      <c r="G7" s="16">
        <f>E7+F7</f>
        <v/>
      </c>
      <c r="H7" s="13" t="n">
        <v>2900</v>
      </c>
      <c r="I7" s="16">
        <f>H7-G7</f>
        <v/>
      </c>
      <c r="J7" s="3">
        <f>IF(I7&gt;=0,"Saldo a credito","Da versare")</f>
        <v/>
      </c>
    </row>
    <row r="8">
      <c r="A8" s="6" t="inlineStr">
        <is>
          <t>Interno 6</t>
        </is>
      </c>
      <c r="B8" s="7" t="inlineStr">
        <is>
          <t>Giuseppe Conti</t>
        </is>
      </c>
      <c r="C8" s="7" t="inlineStr">
        <is>
          <t>Via Roma 12, Milano</t>
        </is>
      </c>
      <c r="D8" s="14" t="n">
        <v>90</v>
      </c>
      <c r="E8" s="17">
        <f>ROUND(D8/1000*'Rendiconto Spese'!$F$15,2)</f>
        <v/>
      </c>
      <c r="F8" s="17">
        <f>ROUND(D8/1000*'Rendiconto Spese'!$F$16,2)</f>
        <v/>
      </c>
      <c r="G8" s="17">
        <f>E8+F8</f>
        <v/>
      </c>
      <c r="H8" s="13" t="n">
        <v>2100</v>
      </c>
      <c r="I8" s="17">
        <f>H8-G8</f>
        <v/>
      </c>
      <c r="J8" s="6">
        <f>IF(I8&gt;=0,"Saldo a credito","Da versare")</f>
        <v/>
      </c>
    </row>
    <row r="9">
      <c r="A9" s="3" t="inlineStr">
        <is>
          <t>Interno 7</t>
        </is>
      </c>
      <c r="B9" s="4" t="inlineStr">
        <is>
          <t>Sara Greco</t>
        </is>
      </c>
      <c r="C9" s="4" t="inlineStr">
        <is>
          <t>Via Roma 12, Milano</t>
        </is>
      </c>
      <c r="D9" s="14" t="n">
        <v>120</v>
      </c>
      <c r="E9" s="16">
        <f>ROUND(D9/1000*'Rendiconto Spese'!$F$15,2)</f>
        <v/>
      </c>
      <c r="F9" s="16">
        <f>ROUND(D9/1000*'Rendiconto Spese'!$F$16,2)</f>
        <v/>
      </c>
      <c r="G9" s="16">
        <f>E9+F9</f>
        <v/>
      </c>
      <c r="H9" s="13" t="n">
        <v>3200</v>
      </c>
      <c r="I9" s="16">
        <f>H9-G9</f>
        <v/>
      </c>
      <c r="J9" s="3">
        <f>IF(I9&gt;=0,"Saldo a credito","Da versare")</f>
        <v/>
      </c>
    </row>
    <row r="10">
      <c r="A10" s="6" t="inlineStr">
        <is>
          <t>Interno 8</t>
        </is>
      </c>
      <c r="B10" s="7" t="inlineStr">
        <is>
          <t>Matteo Ricci</t>
        </is>
      </c>
      <c r="C10" s="7" t="inlineStr">
        <is>
          <t>Via Roma 12, Milano</t>
        </is>
      </c>
      <c r="D10" s="14" t="n">
        <v>105</v>
      </c>
      <c r="E10" s="17">
        <f>ROUND(D10/1000*'Rendiconto Spese'!$F$15,2)</f>
        <v/>
      </c>
      <c r="F10" s="17">
        <f>ROUND(D10/1000*'Rendiconto Spese'!$F$16,2)</f>
        <v/>
      </c>
      <c r="G10" s="17">
        <f>E10+F10</f>
        <v/>
      </c>
      <c r="H10" s="13" t="n">
        <v>2600</v>
      </c>
      <c r="I10" s="17">
        <f>H10-G10</f>
        <v/>
      </c>
      <c r="J10" s="6">
        <f>IF(I10&gt;=0,"Saldo a credito","Da versare")</f>
        <v/>
      </c>
    </row>
    <row r="11">
      <c r="A11" s="3" t="inlineStr">
        <is>
          <t>Interno 9</t>
        </is>
      </c>
      <c r="B11" s="4" t="inlineStr">
        <is>
          <t>Paolo Villa</t>
        </is>
      </c>
      <c r="C11" s="4" t="inlineStr">
        <is>
          <t>Via Roma 12, Milano</t>
        </is>
      </c>
      <c r="D11" s="14" t="n">
        <v>98</v>
      </c>
      <c r="E11" s="16">
        <f>ROUND(D11/1000*'Rendiconto Spese'!$F$15,2)</f>
        <v/>
      </c>
      <c r="F11" s="16">
        <f>ROUND(D11/1000*'Rendiconto Spese'!$F$16,2)</f>
        <v/>
      </c>
      <c r="G11" s="16">
        <f>E11+F11</f>
        <v/>
      </c>
      <c r="H11" s="13" t="n">
        <v>2300</v>
      </c>
      <c r="I11" s="16">
        <f>H11-G11</f>
        <v/>
      </c>
      <c r="J11" s="3">
        <f>IF(I11&gt;=0,"Saldo a credito","Da versare")</f>
        <v/>
      </c>
    </row>
    <row r="12">
      <c r="A12" s="6" t="inlineStr">
        <is>
          <t>Interno 10</t>
        </is>
      </c>
      <c r="B12" s="7" t="inlineStr">
        <is>
          <t>Chiara Moretti</t>
        </is>
      </c>
      <c r="C12" s="7" t="inlineStr">
        <is>
          <t>Via Roma 12, Milano</t>
        </is>
      </c>
      <c r="D12" s="14" t="n">
        <v>116</v>
      </c>
      <c r="E12" s="17">
        <f>ROUND(D12/1000*'Rendiconto Spese'!$F$15,2)</f>
        <v/>
      </c>
      <c r="F12" s="17">
        <f>ROUND(D12/1000*'Rendiconto Spese'!$F$16,2)</f>
        <v/>
      </c>
      <c r="G12" s="17">
        <f>E12+F12</f>
        <v/>
      </c>
      <c r="H12" s="13" t="n">
        <v>3000</v>
      </c>
      <c r="I12" s="17">
        <f>H12-G12</f>
        <v/>
      </c>
      <c r="J12" s="6">
        <f>IF(I12&gt;=0,"Saldo a credito","Da versare")</f>
        <v/>
      </c>
    </row>
    <row r="13">
      <c r="A13" s="9" t="n"/>
      <c r="B13" s="9" t="inlineStr">
        <is>
          <t>TOTALI</t>
        </is>
      </c>
      <c r="C13" s="9" t="n"/>
      <c r="D13" s="9">
        <f>SUM(D3:D12)</f>
        <v/>
      </c>
      <c r="E13" s="11">
        <f>SUM(E3:E12)</f>
        <v/>
      </c>
      <c r="F13" s="11">
        <f>SUM(F3:F12)</f>
        <v/>
      </c>
      <c r="G13" s="11">
        <f>SUM(G3:G12)</f>
        <v/>
      </c>
      <c r="H13" s="11">
        <f>SUM(H3:H12)</f>
        <v/>
      </c>
      <c r="I13" s="11">
        <f>SUM(I3:I12)</f>
        <v/>
      </c>
      <c r="J13" s="9" t="n"/>
    </row>
    <row r="14"/>
    <row r="15">
      <c r="B15" s="12" t="inlineStr">
        <is>
          <t>Verifica Millesimi (deve essere 1000)</t>
        </is>
      </c>
      <c r="D15" s="14">
        <f>D13</f>
        <v/>
      </c>
    </row>
  </sheetData>
  <mergeCells count="1">
    <mergeCell ref="A1:J1"/>
  </mergeCells>
  <conditionalFormatting sqref="I3:I12">
    <cfRule type="expression" priority="1" dxfId="1">
      <formula>I3&lt;0</formula>
    </cfRule>
    <cfRule type="expression" priority="2" dxfId="2">
      <formula>I3&gt;=0</formula>
    </cfRule>
  </conditionalFormatting>
  <conditionalFormatting sqref="J3:J12">
    <cfRule type="expression" priority="3" dxfId="0">
      <formula>J3="Da versare"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 ht="26" customHeight="1">
      <c r="A1" s="15" t="inlineStr">
        <is>
          <t>DASHBOARD RENDICONTO CONDOMINIALE 2026</t>
        </is>
      </c>
    </row>
    <row r="2"/>
    <row r="3">
      <c r="A3" s="18" t="inlineStr">
        <is>
          <t>Totale Spese Anno</t>
        </is>
      </c>
      <c r="B3" s="16">
        <f>'Rendiconto Spese'!F13</f>
        <v/>
      </c>
    </row>
    <row r="4">
      <c r="A4" s="19" t="inlineStr">
        <is>
          <t>Totale Ordinarie</t>
        </is>
      </c>
      <c r="B4" s="17">
        <f>'Rendiconto Spese'!F15</f>
        <v/>
      </c>
    </row>
    <row r="5">
      <c r="A5" s="18" t="inlineStr">
        <is>
          <t>Totale Straordinarie</t>
        </is>
      </c>
      <c r="B5" s="16">
        <f>'Rendiconto Spese'!F16</f>
        <v/>
      </c>
    </row>
    <row r="6">
      <c r="A6" s="19" t="inlineStr">
        <is>
          <t>Totale Incassato</t>
        </is>
      </c>
      <c r="B6" s="17">
        <f>'Ripartizione Millesimale'!H13</f>
        <v/>
      </c>
    </row>
    <row r="7">
      <c r="A7" s="18" t="inlineStr">
        <is>
          <t>Saldo Complessivo</t>
        </is>
      </c>
      <c r="B7" s="16">
        <f>'Ripartizione Millesimale'!I13</f>
        <v/>
      </c>
    </row>
    <row r="8">
      <c r="A8" s="19" t="inlineStr">
        <is>
          <t>N. Unità Immobiliari</t>
        </is>
      </c>
      <c r="B8" s="6">
        <f>COUNTA('Ripartizione Millesimale'!A3:A12)</f>
        <v/>
      </c>
    </row>
    <row r="9"/>
    <row r="10"/>
    <row r="11">
      <c r="A11" s="9" t="inlineStr">
        <is>
          <t>Categoria</t>
        </is>
      </c>
      <c r="B11" s="9" t="inlineStr">
        <is>
          <t>Importo</t>
        </is>
      </c>
    </row>
    <row r="12">
      <c r="A12" s="20" t="inlineStr">
        <is>
          <t>Pulizie</t>
        </is>
      </c>
      <c r="B12" s="16">
        <f>SUMIF('Rendiconto Spese'!D3:D12,A12,'Rendiconto Spese'!F3:F12)</f>
        <v/>
      </c>
    </row>
    <row r="13">
      <c r="A13" s="21" t="inlineStr">
        <is>
          <t>Manutenzione</t>
        </is>
      </c>
      <c r="B13" s="17">
        <f>SUMIF('Rendiconto Spese'!D3:D12,A13,'Rendiconto Spese'!F3:F12)</f>
        <v/>
      </c>
    </row>
    <row r="14">
      <c r="A14" s="20" t="inlineStr">
        <is>
          <t>Assicurazione</t>
        </is>
      </c>
      <c r="B14" s="16">
        <f>SUMIF('Rendiconto Spese'!D3:D12,A14,'Rendiconto Spese'!F3:F12)</f>
        <v/>
      </c>
    </row>
    <row r="15">
      <c r="A15" s="21" t="inlineStr">
        <is>
          <t>Riscaldamento</t>
        </is>
      </c>
      <c r="B15" s="17">
        <f>SUMIF('Rendiconto Spese'!D3:D12,A15,'Rendiconto Spese'!F3:F12)</f>
        <v/>
      </c>
    </row>
    <row r="16">
      <c r="A16" s="20" t="inlineStr">
        <is>
          <t>Giardinaggio</t>
        </is>
      </c>
      <c r="B16" s="16">
        <f>SUMIF('Rendiconto Spese'!D3:D12,A16,'Rendiconto Spese'!F3:F12)</f>
        <v/>
      </c>
    </row>
    <row r="17">
      <c r="A17" s="21" t="inlineStr">
        <is>
          <t>Amministrazione</t>
        </is>
      </c>
      <c r="B17" s="17">
        <f>SUMIF('Rendiconto Spese'!D3:D12,A17,'Rendiconto Spese'!F3:F12)</f>
        <v/>
      </c>
    </row>
    <row r="18">
      <c r="A18" s="20" t="inlineStr">
        <is>
          <t>Utenze</t>
        </is>
      </c>
      <c r="B18" s="16">
        <f>SUMIF('Rendiconto Spese'!D3:D12,A18,'Rendiconto Spese'!F3:F12)</f>
        <v/>
      </c>
    </row>
    <row r="19">
      <c r="A19" s="21" t="inlineStr">
        <is>
          <t>Straordinarie</t>
        </is>
      </c>
      <c r="B19" s="17">
        <f>SUMIF('Rendiconto Spese'!D3:D12,A19,'Rendiconto Spese'!F3:F12)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6" customHeight="1">
      <c r="A1" s="15" t="inlineStr">
        <is>
          <t>ISTRUZIONI PER L'USO DEL FILE</t>
        </is>
      </c>
    </row>
    <row r="2"/>
    <row r="3" ht="55" customHeight="1">
      <c r="A3" s="22" t="inlineStr">
        <is>
          <t>Rendiconto Spese</t>
        </is>
      </c>
      <c r="B3" s="23" t="inlineStr">
        <is>
          <t>Elenco analitico di tutte le spese sostenute dal condominio nell'anno 2026: data, descrizione, categoria, fornitore, importo, IVA e tipo spesa (Ordinaria/Straordinaria). I totali si aggiornano automaticamente con formule SUM e SUMIF.</t>
        </is>
      </c>
    </row>
    <row r="4" ht="55" customHeight="1">
      <c r="A4" s="22" t="inlineStr">
        <is>
          <t>Ripartizione Millesimale</t>
        </is>
      </c>
      <c r="B4" s="23" t="inlineStr">
        <is>
          <t>Ripartizione delle spese tra i condomini in base ai millesimi di proprietà. Le quote ordinarie e straordinarie si calcolano automaticamente in proporzione ai millesimi (colonna Millesimi). Inserire gli acconti versati da ciascun condomino: il saldo e lo stato pagamento si aggiornano da soli.</t>
        </is>
      </c>
    </row>
    <row r="5" ht="55" customHeight="1">
      <c r="A5" s="22" t="inlineStr">
        <is>
          <t>Dashboard</t>
        </is>
      </c>
      <c r="B5" s="23" t="inlineStr">
        <is>
          <t>Riepilogo dei principali indicatori (KPI): totale spese, ripartizione ordinaria/straordinaria, incassi e saldo complessivo. Include un grafico a torta con la ripartizione delle spese per categoria e un grafico a barre con il saldo di ciascuna unità immobiliare.</t>
        </is>
      </c>
    </row>
    <row r="6" ht="55" customHeight="1">
      <c r="A6" s="22" t="inlineStr">
        <is>
          <t>Celle gialle</t>
        </is>
      </c>
      <c r="B6" s="23" t="inlineStr">
        <is>
          <t>Le celle con sfondo giallo pallido (es. Millesimi, Acconti Versati) sono campi editabili: modificarle per aggiornare l'intero rendiconto.</t>
        </is>
      </c>
    </row>
    <row r="7" ht="55" customHeight="1">
      <c r="A7" s="22" t="inlineStr">
        <is>
          <t>Colori saldo</t>
        </is>
      </c>
      <c r="B7" s="23" t="inlineStr">
        <is>
          <t>Verde = saldo a credito o pagamento regolare. Rosso = saldo a debito o pagamento da versare.</t>
        </is>
      </c>
    </row>
    <row r="8" ht="55" customHeight="1">
      <c r="A8" s="22" t="inlineStr">
        <is>
          <t>Verifica millesimi</t>
        </is>
      </c>
      <c r="B8" s="23" t="inlineStr">
        <is>
          <t>Nel foglio Ripartizione Millesimale controllare che il totale dei millesimi sia pari a 1000, come previsto dal codice civile per la tabella millesimale.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2026-07-19T20:56:31Z</dcterms:created>
  <dcterms:modified xmlns:dcterms="http://purl.org/dc/terms/" xmlns:xsi="http://www.w3.org/2001/XMLSchema-instance" xsi:type="dcterms:W3CDTF">2026-07-19T20:56:31Z</dcterms:modified>
</cp:coreProperties>
</file>