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tture_Contatori" sheetId="1" state="visible" r:id="rId1"/>
    <sheet xmlns:r="http://schemas.openxmlformats.org/officeDocument/2006/relationships" name="Impostazioni_Tariffe" sheetId="2" state="visible" r:id="rId2"/>
    <sheet xmlns:r="http://schemas.openxmlformats.org/officeDocument/2006/relationships" name="Riepilogo_Utenze" sheetId="3" state="visible" r:id="rId3"/>
    <sheet xmlns:r="http://schemas.openxmlformats.org/officeDocument/2006/relationships" name="Istruzioni" sheetId="4" state="visible" r:id="rId4"/>
  </sheets>
  <definedNames>
    <definedName name="_xlnm._FilterDatabase" localSheetId="0" hidden="1">'Letture_Contatori'!$A$2:$T$12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.##0,00 &quot;€&quot;"/>
    <numFmt numFmtId="166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b val="1"/>
    </font>
    <font>
      <b val="1"/>
      <color rgb="001E293B"/>
      <sz val="11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E2E8F0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1" fontId="0" fillId="3" borderId="1" applyAlignment="1" pivotButton="0" quotePrefix="0" xfId="0">
      <alignment horizontal="center" vertical="center" wrapText="1"/>
    </xf>
    <xf numFmtId="2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" fontId="0" fillId="5" borderId="1" applyAlignment="1" pivotButton="0" quotePrefix="0" xfId="0">
      <alignment horizontal="center" vertical="center" wrapText="1"/>
    </xf>
    <xf numFmtId="2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165" fontId="3" fillId="7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5" fontId="3" fillId="7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1"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Consumo Totale per Utenza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'Riepilogo_Utenze'!C2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'Riepilogo_Utenze'!$A$3:$A$5</f>
            </numRef>
          </cat>
          <val>
            <numRef>
              <f>'Riepilogo_Utenze'!$C$3:$C$5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Utenza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Consumo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Ripartizione Consumi per Utenza</a:t>
            </a:r>
          </a:p>
        </rich>
      </tx>
    </title>
    <plotArea>
      <pieChart>
        <varyColors val="1"/>
        <ser>
          <idx val="0"/>
          <order val="0"/>
          <tx>
            <strRef>
              <f>'Riepilogo_Utenze'!C2</f>
            </strRef>
          </tx>
          <spPr>
            <a:ln xmlns:a="http://schemas.openxmlformats.org/drawingml/2006/main">
              <a:prstDash val="solid"/>
            </a:ln>
          </spPr>
          <cat>
            <numRef>
              <f>'Riepilogo_Utenze'!$A$3:$A$5</f>
            </numRef>
          </cat>
          <val>
            <numRef>
              <f>'Riepilogo_Utenze'!$C$3:$C$5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9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9</row>
      <rowOff>0</rowOff>
    </from>
    <ext cx="540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3" customWidth="1" min="2" max="2"/>
    <col width="24" customWidth="1" min="3" max="3"/>
    <col width="24" customWidth="1" min="4" max="4"/>
    <col width="26" customWidth="1" min="5" max="5"/>
    <col width="20" customWidth="1" min="6" max="6"/>
    <col width="12" customWidth="1" min="7" max="7"/>
    <col width="12" customWidth="1" min="8" max="8"/>
    <col width="15" customWidth="1" min="9" max="9"/>
    <col width="14" customWidth="1" min="10" max="10"/>
    <col width="13" customWidth="1" min="11" max="11"/>
    <col width="14" customWidth="1" min="12" max="12"/>
    <col width="14" customWidth="1" min="13" max="13"/>
    <col width="12" customWidth="1" min="14" max="14"/>
    <col width="15" customWidth="1" min="15" max="15"/>
    <col width="14" customWidth="1" min="16" max="16"/>
    <col width="18" customWidth="1" min="17" max="17"/>
    <col width="12" customWidth="1" min="18" max="18"/>
    <col width="13" customWidth="1" min="19" max="19"/>
    <col width="26" customWidth="1" min="20" max="20"/>
  </cols>
  <sheetData>
    <row r="1" ht="26" customHeight="1">
      <c r="A1" s="1" t="inlineStr">
        <is>
          <t>REGISTRO LETTURE CONTATORI - IMMOBILI LOCATI</t>
        </is>
      </c>
    </row>
    <row r="2">
      <c r="A2" s="2" t="inlineStr">
        <is>
          <t>ID Registrazione</t>
        </is>
      </c>
      <c r="B2" s="2" t="inlineStr">
        <is>
          <t>Data Lettura</t>
        </is>
      </c>
      <c r="C2" s="2" t="inlineStr">
        <is>
          <t>Immobile</t>
        </is>
      </c>
      <c r="D2" s="2" t="inlineStr">
        <is>
          <t>Indirizzo</t>
        </is>
      </c>
      <c r="E2" s="2" t="inlineStr">
        <is>
          <t>Conduttore</t>
        </is>
      </c>
      <c r="F2" s="2" t="inlineStr">
        <is>
          <t>CF Conduttore</t>
        </is>
      </c>
      <c r="G2" s="2" t="inlineStr">
        <is>
          <t>Tipo Utenza</t>
        </is>
      </c>
      <c r="H2" s="2" t="inlineStr">
        <is>
          <t>Contatore n.</t>
        </is>
      </c>
      <c r="I2" s="2" t="inlineStr">
        <is>
          <t>Lettura Precedente</t>
        </is>
      </c>
      <c r="J2" s="2" t="inlineStr">
        <is>
          <t>Data Precedente</t>
        </is>
      </c>
      <c r="K2" s="2" t="inlineStr">
        <is>
          <t>Lettura Attuale</t>
        </is>
      </c>
      <c r="L2" s="2" t="inlineStr">
        <is>
          <t>Data Attuale</t>
        </is>
      </c>
      <c r="M2" s="2" t="inlineStr">
        <is>
          <t>Consumo Periodo</t>
        </is>
      </c>
      <c r="N2" s="2" t="inlineStr">
        <is>
          <t>Giorni Periodo</t>
        </is>
      </c>
      <c r="O2" s="2" t="inlineStr">
        <is>
          <t>Consumo Giornaliero</t>
        </is>
      </c>
      <c r="P2" s="2" t="inlineStr">
        <is>
          <t>Tariffa Unit. (€)</t>
        </is>
      </c>
      <c r="Q2" s="2" t="inlineStr">
        <is>
          <t>Importo da Addebitare (€)</t>
        </is>
      </c>
      <c r="R2" s="2" t="inlineStr">
        <is>
          <t>Soglia Anomala</t>
        </is>
      </c>
      <c r="S2" s="2" t="inlineStr">
        <is>
          <t>Esito Controllo</t>
        </is>
      </c>
      <c r="T2" s="2" t="inlineStr">
        <is>
          <t>Note</t>
        </is>
      </c>
    </row>
    <row r="3">
      <c r="A3" s="3" t="inlineStr">
        <is>
          <t>REG-2026-001</t>
        </is>
      </c>
      <c r="B3" s="25" t="n">
        <v>46113</v>
      </c>
      <c r="C3" s="5" t="inlineStr">
        <is>
          <t>Appartamento Via Roma 12</t>
        </is>
      </c>
      <c r="D3" s="5" t="inlineStr">
        <is>
          <t>Via Roma 12, Milano</t>
        </is>
      </c>
      <c r="E3" s="5" t="inlineStr">
        <is>
          <t>Marco Rossi</t>
        </is>
      </c>
      <c r="F3" s="3" t="inlineStr">
        <is>
          <t>RSSMRC85M01F205X</t>
        </is>
      </c>
      <c r="G3" s="6" t="inlineStr">
        <is>
          <t>Acqua</t>
        </is>
      </c>
      <c r="H3" s="3" t="inlineStr">
        <is>
          <t>AC-001</t>
        </is>
      </c>
      <c r="I3" s="6" t="n">
        <v>1200</v>
      </c>
      <c r="J3" s="26" t="n">
        <v>46023</v>
      </c>
      <c r="K3" s="6" t="n">
        <v>1235</v>
      </c>
      <c r="L3" s="26" t="n">
        <v>46113</v>
      </c>
      <c r="M3" s="8">
        <f>K3-I3</f>
        <v/>
      </c>
      <c r="N3" s="8">
        <f>L3-J3</f>
        <v/>
      </c>
      <c r="O3" s="9">
        <f>IF(N3&gt;0,M3/N3,"")</f>
        <v/>
      </c>
      <c r="P3" s="27">
        <f>IFERROR(VLOOKUP(G3,Impostazioni_Tariffe!$A:$C,2,FALSE),0)</f>
        <v/>
      </c>
      <c r="Q3" s="27">
        <f>M3*P3</f>
        <v/>
      </c>
      <c r="R3" s="3">
        <f>IFERROR(VLOOKUP(G3,Impostazioni_Tariffe!$A:$C,3,FALSE),0)</f>
        <v/>
      </c>
      <c r="S3" s="3">
        <f>IF(M3&gt;R3,"Anomalia","OK")</f>
        <v/>
      </c>
      <c r="T3" s="5" t="inlineStr">
        <is>
          <t>Lettura trimestrale</t>
        </is>
      </c>
    </row>
    <row r="4">
      <c r="A4" s="11" t="inlineStr">
        <is>
          <t>REG-2026-002</t>
        </is>
      </c>
      <c r="B4" s="28" t="n">
        <v>46113</v>
      </c>
      <c r="C4" s="13" t="inlineStr">
        <is>
          <t>Appartamento Corso Italia 45</t>
        </is>
      </c>
      <c r="D4" s="13" t="inlineStr">
        <is>
          <t>Corso Italia 45, Roma</t>
        </is>
      </c>
      <c r="E4" s="13" t="inlineStr">
        <is>
          <t>Giulia Bianchi</t>
        </is>
      </c>
      <c r="F4" s="11" t="inlineStr">
        <is>
          <t>BNCGLI88T41H501Y</t>
        </is>
      </c>
      <c r="G4" s="6" t="inlineStr">
        <is>
          <t>Gas</t>
        </is>
      </c>
      <c r="H4" s="11" t="inlineStr">
        <is>
          <t>GAS-002</t>
        </is>
      </c>
      <c r="I4" s="6" t="n">
        <v>500</v>
      </c>
      <c r="J4" s="26" t="n">
        <v>46023</v>
      </c>
      <c r="K4" s="6" t="n">
        <v>620</v>
      </c>
      <c r="L4" s="26" t="n">
        <v>46113</v>
      </c>
      <c r="M4" s="14">
        <f>K4-I4</f>
        <v/>
      </c>
      <c r="N4" s="14">
        <f>L4-J4</f>
        <v/>
      </c>
      <c r="O4" s="15">
        <f>IF(N4&gt;0,M4/N4,"")</f>
        <v/>
      </c>
      <c r="P4" s="29">
        <f>IFERROR(VLOOKUP(G4,Impostazioni_Tariffe!$A:$C,2,FALSE),0)</f>
        <v/>
      </c>
      <c r="Q4" s="29">
        <f>M4*P4</f>
        <v/>
      </c>
      <c r="R4" s="11">
        <f>IFERROR(VLOOKUP(G4,Impostazioni_Tariffe!$A:$C,3,FALSE),0)</f>
        <v/>
      </c>
      <c r="S4" s="11">
        <f>IF(M4&gt;R4,"Anomalia","OK")</f>
        <v/>
      </c>
      <c r="T4" s="13" t="inlineStr">
        <is>
          <t>Consumo elevato - verificare caldaia</t>
        </is>
      </c>
    </row>
    <row r="5">
      <c r="A5" s="3" t="inlineStr">
        <is>
          <t>REG-2026-003</t>
        </is>
      </c>
      <c r="B5" s="25" t="n">
        <v>46113</v>
      </c>
      <c r="C5" s="5" t="inlineStr">
        <is>
          <t>Bilocale Via Garibaldi 8</t>
        </is>
      </c>
      <c r="D5" s="5" t="inlineStr">
        <is>
          <t>Via Garibaldi 8, Torino</t>
        </is>
      </c>
      <c r="E5" s="5" t="inlineStr">
        <is>
          <t>Luca Ferrari</t>
        </is>
      </c>
      <c r="F5" s="3" t="inlineStr">
        <is>
          <t>FRRLCU90A01L219Z</t>
        </is>
      </c>
      <c r="G5" s="6" t="inlineStr">
        <is>
          <t>Luce</t>
        </is>
      </c>
      <c r="H5" s="3" t="inlineStr">
        <is>
          <t>LUC-003</t>
        </is>
      </c>
      <c r="I5" s="6" t="n">
        <v>3400</v>
      </c>
      <c r="J5" s="26" t="n">
        <v>46023</v>
      </c>
      <c r="K5" s="6" t="n">
        <v>3600</v>
      </c>
      <c r="L5" s="26" t="n">
        <v>46113</v>
      </c>
      <c r="M5" s="8">
        <f>K5-I5</f>
        <v/>
      </c>
      <c r="N5" s="8">
        <f>L5-J5</f>
        <v/>
      </c>
      <c r="O5" s="9">
        <f>IF(N5&gt;0,M5/N5,"")</f>
        <v/>
      </c>
      <c r="P5" s="27">
        <f>IFERROR(VLOOKUP(G5,Impostazioni_Tariffe!$A:$C,2,FALSE),0)</f>
        <v/>
      </c>
      <c r="Q5" s="27">
        <f>M5*P5</f>
        <v/>
      </c>
      <c r="R5" s="3">
        <f>IFERROR(VLOOKUP(G5,Impostazioni_Tariffe!$A:$C,3,FALSE),0)</f>
        <v/>
      </c>
      <c r="S5" s="3">
        <f>IF(M5&gt;R5,"Anomalia","OK")</f>
        <v/>
      </c>
      <c r="T5" s="5" t="inlineStr">
        <is>
          <t>Nessuna anomalia</t>
        </is>
      </c>
    </row>
    <row r="6">
      <c r="A6" s="11" t="inlineStr">
        <is>
          <t>REG-2026-004</t>
        </is>
      </c>
      <c r="B6" s="28" t="n">
        <v>46113</v>
      </c>
      <c r="C6" s="13" t="inlineStr">
        <is>
          <t>Trilocale Via Napoli 31</t>
        </is>
      </c>
      <c r="D6" s="13" t="inlineStr">
        <is>
          <t>Via Napoli 31, Napoli</t>
        </is>
      </c>
      <c r="E6" s="13" t="inlineStr">
        <is>
          <t>Anna Esposito</t>
        </is>
      </c>
      <c r="F6" s="11" t="inlineStr">
        <is>
          <t>SPSNNA92P41F839K</t>
        </is>
      </c>
      <c r="G6" s="6" t="inlineStr">
        <is>
          <t>Acqua</t>
        </is>
      </c>
      <c r="H6" s="11" t="inlineStr">
        <is>
          <t>AC-004</t>
        </is>
      </c>
      <c r="I6" s="6" t="n">
        <v>800</v>
      </c>
      <c r="J6" s="26" t="n">
        <v>46023</v>
      </c>
      <c r="K6" s="6" t="n">
        <v>900</v>
      </c>
      <c r="L6" s="26" t="n">
        <v>46113</v>
      </c>
      <c r="M6" s="14">
        <f>K6-I6</f>
        <v/>
      </c>
      <c r="N6" s="14">
        <f>L6-J6</f>
        <v/>
      </c>
      <c r="O6" s="15">
        <f>IF(N6&gt;0,M6/N6,"")</f>
        <v/>
      </c>
      <c r="P6" s="29">
        <f>IFERROR(VLOOKUP(G6,Impostazioni_Tariffe!$A:$C,2,FALSE),0)</f>
        <v/>
      </c>
      <c r="Q6" s="29">
        <f>M6*P6</f>
        <v/>
      </c>
      <c r="R6" s="11">
        <f>IFERROR(VLOOKUP(G6,Impostazioni_Tariffe!$A:$C,3,FALSE),0)</f>
        <v/>
      </c>
      <c r="S6" s="11">
        <f>IF(M6&gt;R6,"Anomalia","OK")</f>
        <v/>
      </c>
      <c r="T6" s="13" t="inlineStr">
        <is>
          <t>Possibile perdita idrica</t>
        </is>
      </c>
    </row>
    <row r="7">
      <c r="A7" s="3" t="inlineStr">
        <is>
          <t>REG-2026-005</t>
        </is>
      </c>
      <c r="B7" s="25" t="n">
        <v>46113</v>
      </c>
      <c r="C7" s="5" t="inlineStr">
        <is>
          <t>Attico Piazza Duomo 5</t>
        </is>
      </c>
      <c r="D7" s="5" t="inlineStr">
        <is>
          <t>Piazza Duomo 5, Firenze</t>
        </is>
      </c>
      <c r="E7" s="5" t="inlineStr">
        <is>
          <t>Francesca Romano</t>
        </is>
      </c>
      <c r="F7" s="3" t="inlineStr">
        <is>
          <t>RMNFNC87M50D612W</t>
        </is>
      </c>
      <c r="G7" s="6" t="inlineStr">
        <is>
          <t>Gas</t>
        </is>
      </c>
      <c r="H7" s="3" t="inlineStr">
        <is>
          <t>GAS-005</t>
        </is>
      </c>
      <c r="I7" s="6" t="n">
        <v>220</v>
      </c>
      <c r="J7" s="26" t="n">
        <v>46023</v>
      </c>
      <c r="K7" s="6" t="n">
        <v>290</v>
      </c>
      <c r="L7" s="26" t="n">
        <v>46113</v>
      </c>
      <c r="M7" s="8">
        <f>K7-I7</f>
        <v/>
      </c>
      <c r="N7" s="8">
        <f>L7-J7</f>
        <v/>
      </c>
      <c r="O7" s="9">
        <f>IF(N7&gt;0,M7/N7,"")</f>
        <v/>
      </c>
      <c r="P7" s="27">
        <f>IFERROR(VLOOKUP(G7,Impostazioni_Tariffe!$A:$C,2,FALSE),0)</f>
        <v/>
      </c>
      <c r="Q7" s="27">
        <f>M7*P7</f>
        <v/>
      </c>
      <c r="R7" s="3">
        <f>IFERROR(VLOOKUP(G7,Impostazioni_Tariffe!$A:$C,3,FALSE),0)</f>
        <v/>
      </c>
      <c r="S7" s="3">
        <f>IF(M7&gt;R7,"Anomalia","OK")</f>
        <v/>
      </c>
      <c r="T7" s="5" t="inlineStr">
        <is>
          <t>In linea con stagione</t>
        </is>
      </c>
    </row>
    <row r="8">
      <c r="A8" s="11" t="inlineStr">
        <is>
          <t>REG-2026-006</t>
        </is>
      </c>
      <c r="B8" s="28" t="n">
        <v>46113</v>
      </c>
      <c r="C8" s="13" t="inlineStr">
        <is>
          <t>Appartamento Via Milano 18</t>
        </is>
      </c>
      <c r="D8" s="13" t="inlineStr">
        <is>
          <t>Via Milano 18, Bologna</t>
        </is>
      </c>
      <c r="E8" s="13" t="inlineStr">
        <is>
          <t>Giuseppe Conti</t>
        </is>
      </c>
      <c r="F8" s="11" t="inlineStr">
        <is>
          <t>CNTGPP80D12A944V</t>
        </is>
      </c>
      <c r="G8" s="6" t="inlineStr">
        <is>
          <t>Luce</t>
        </is>
      </c>
      <c r="H8" s="11" t="inlineStr">
        <is>
          <t>LUC-006</t>
        </is>
      </c>
      <c r="I8" s="6" t="n">
        <v>5000</v>
      </c>
      <c r="J8" s="26" t="n">
        <v>46023</v>
      </c>
      <c r="K8" s="6" t="n">
        <v>5300</v>
      </c>
      <c r="L8" s="26" t="n">
        <v>46113</v>
      </c>
      <c r="M8" s="14">
        <f>K8-I8</f>
        <v/>
      </c>
      <c r="N8" s="14">
        <f>L8-J8</f>
        <v/>
      </c>
      <c r="O8" s="15">
        <f>IF(N8&gt;0,M8/N8,"")</f>
        <v/>
      </c>
      <c r="P8" s="29">
        <f>IFERROR(VLOOKUP(G8,Impostazioni_Tariffe!$A:$C,2,FALSE),0)</f>
        <v/>
      </c>
      <c r="Q8" s="29">
        <f>M8*P8</f>
        <v/>
      </c>
      <c r="R8" s="11">
        <f>IFERROR(VLOOKUP(G8,Impostazioni_Tariffe!$A:$C,3,FALSE),0)</f>
        <v/>
      </c>
      <c r="S8" s="11">
        <f>IF(M8&gt;R8,"Anomalia","OK")</f>
        <v/>
      </c>
      <c r="T8" s="13" t="inlineStr">
        <is>
          <t>Verificare elettrodomestici</t>
        </is>
      </c>
    </row>
    <row r="9">
      <c r="A9" s="3" t="inlineStr">
        <is>
          <t>REG-2026-007</t>
        </is>
      </c>
      <c r="B9" s="25" t="n">
        <v>46113</v>
      </c>
      <c r="C9" s="5" t="inlineStr">
        <is>
          <t>Immobile Viale Europa 21</t>
        </is>
      </c>
      <c r="D9" s="5" t="inlineStr">
        <is>
          <t>Viale Europa 21, Napoli</t>
        </is>
      </c>
      <c r="E9" s="5" t="inlineStr">
        <is>
          <t>Immobiliare Verdi SRL (rif. Sara Greco)</t>
        </is>
      </c>
      <c r="F9" s="3" t="inlineStr">
        <is>
          <t>P.IVA 01234567890</t>
        </is>
      </c>
      <c r="G9" s="6" t="inlineStr">
        <is>
          <t>Acqua</t>
        </is>
      </c>
      <c r="H9" s="3" t="inlineStr">
        <is>
          <t>AC-007</t>
        </is>
      </c>
      <c r="I9" s="6" t="n">
        <v>150</v>
      </c>
      <c r="J9" s="26" t="n">
        <v>46023</v>
      </c>
      <c r="K9" s="6" t="n">
        <v>175</v>
      </c>
      <c r="L9" s="26" t="n">
        <v>46113</v>
      </c>
      <c r="M9" s="8">
        <f>K9-I9</f>
        <v/>
      </c>
      <c r="N9" s="8">
        <f>L9-J9</f>
        <v/>
      </c>
      <c r="O9" s="9">
        <f>IF(N9&gt;0,M9/N9,"")</f>
        <v/>
      </c>
      <c r="P9" s="27">
        <f>IFERROR(VLOOKUP(G9,Impostazioni_Tariffe!$A:$C,2,FALSE),0)</f>
        <v/>
      </c>
      <c r="Q9" s="27">
        <f>M9*P9</f>
        <v/>
      </c>
      <c r="R9" s="3">
        <f>IFERROR(VLOOKUP(G9,Impostazioni_Tariffe!$A:$C,3,FALSE),0)</f>
        <v/>
      </c>
      <c r="S9" s="3">
        <f>IF(M9&gt;R9,"Anomalia","OK")</f>
        <v/>
      </c>
      <c r="T9" s="5" t="inlineStr">
        <is>
          <t>Gestione condominiale</t>
        </is>
      </c>
    </row>
    <row r="10">
      <c r="A10" s="11" t="inlineStr">
        <is>
          <t>REG-2026-008</t>
        </is>
      </c>
      <c r="B10" s="28" t="n">
        <v>46113</v>
      </c>
      <c r="C10" s="13" t="inlineStr">
        <is>
          <t>Bilocale Via Dante 3</t>
        </is>
      </c>
      <c r="D10" s="13" t="inlineStr">
        <is>
          <t>Via Dante 3, Bologna</t>
        </is>
      </c>
      <c r="E10" s="13" t="inlineStr">
        <is>
          <t>Matteo Ricci</t>
        </is>
      </c>
      <c r="F10" s="11" t="inlineStr">
        <is>
          <t>RCCMTT91C15A944B</t>
        </is>
      </c>
      <c r="G10" s="6" t="inlineStr">
        <is>
          <t>Gas</t>
        </is>
      </c>
      <c r="H10" s="11" t="inlineStr">
        <is>
          <t>GAS-008</t>
        </is>
      </c>
      <c r="I10" s="6" t="n">
        <v>400</v>
      </c>
      <c r="J10" s="26" t="n">
        <v>46023</v>
      </c>
      <c r="K10" s="6" t="n">
        <v>460</v>
      </c>
      <c r="L10" s="26" t="n">
        <v>46113</v>
      </c>
      <c r="M10" s="14">
        <f>K10-I10</f>
        <v/>
      </c>
      <c r="N10" s="14">
        <f>L10-J10</f>
        <v/>
      </c>
      <c r="O10" s="15">
        <f>IF(N10&gt;0,M10/N10,"")</f>
        <v/>
      </c>
      <c r="P10" s="29">
        <f>IFERROR(VLOOKUP(G10,Impostazioni_Tariffe!$A:$C,2,FALSE),0)</f>
        <v/>
      </c>
      <c r="Q10" s="29">
        <f>M10*P10</f>
        <v/>
      </c>
      <c r="R10" s="11">
        <f>IFERROR(VLOOKUP(G10,Impostazioni_Tariffe!$A:$C,3,FALSE),0)</f>
        <v/>
      </c>
      <c r="S10" s="11">
        <f>IF(M10&gt;R10,"Anomalia","OK")</f>
        <v/>
      </c>
      <c r="T10" s="13" t="inlineStr">
        <is>
          <t>Consumo regolare</t>
        </is>
      </c>
    </row>
    <row r="11">
      <c r="A11" s="3" t="inlineStr">
        <is>
          <t>REG-2026-009</t>
        </is>
      </c>
      <c r="B11" s="25" t="n">
        <v>46113</v>
      </c>
      <c r="C11" s="5" t="inlineStr">
        <is>
          <t>Immobile Via Roma 12 - unita 2</t>
        </is>
      </c>
      <c r="D11" s="5" t="inlineStr">
        <is>
          <t>Via Roma 12, Milano</t>
        </is>
      </c>
      <c r="E11" s="5" t="inlineStr">
        <is>
          <t>Immobiliare Verdi SRL (rif. Sara Greco)</t>
        </is>
      </c>
      <c r="F11" s="3" t="inlineStr">
        <is>
          <t>P.IVA 01234567890</t>
        </is>
      </c>
      <c r="G11" s="6" t="inlineStr">
        <is>
          <t>Luce</t>
        </is>
      </c>
      <c r="H11" s="3" t="inlineStr">
        <is>
          <t>LUC-009</t>
        </is>
      </c>
      <c r="I11" s="6" t="n">
        <v>2200</v>
      </c>
      <c r="J11" s="26" t="n">
        <v>46023</v>
      </c>
      <c r="K11" s="6" t="n">
        <v>2460</v>
      </c>
      <c r="L11" s="26" t="n">
        <v>46113</v>
      </c>
      <c r="M11" s="8">
        <f>K11-I11</f>
        <v/>
      </c>
      <c r="N11" s="8">
        <f>L11-J11</f>
        <v/>
      </c>
      <c r="O11" s="9">
        <f>IF(N11&gt;0,M11/N11,"")</f>
        <v/>
      </c>
      <c r="P11" s="27">
        <f>IFERROR(VLOOKUP(G11,Impostazioni_Tariffe!$A:$C,2,FALSE),0)</f>
        <v/>
      </c>
      <c r="Q11" s="27">
        <f>M11*P11</f>
        <v/>
      </c>
      <c r="R11" s="3">
        <f>IFERROR(VLOOKUP(G11,Impostazioni_Tariffe!$A:$C,3,FALSE),0)</f>
        <v/>
      </c>
      <c r="S11" s="3">
        <f>IF(M11&gt;R11,"Anomalia","OK")</f>
        <v/>
      </c>
      <c r="T11" s="5" t="inlineStr">
        <is>
          <t>Da verificare con conduttore</t>
        </is>
      </c>
    </row>
    <row r="12">
      <c r="A12" s="11" t="inlineStr">
        <is>
          <t>REG-2026-010</t>
        </is>
      </c>
      <c r="B12" s="28" t="n">
        <v>46204</v>
      </c>
      <c r="C12" s="13" t="inlineStr">
        <is>
          <t>Appartamento Via Roma 12</t>
        </is>
      </c>
      <c r="D12" s="13" t="inlineStr">
        <is>
          <t>Via Roma 12, Milano</t>
        </is>
      </c>
      <c r="E12" s="13" t="inlineStr">
        <is>
          <t>Marco Rossi</t>
        </is>
      </c>
      <c r="F12" s="11" t="inlineStr">
        <is>
          <t>RSSMRC85M01F205X</t>
        </is>
      </c>
      <c r="G12" s="6" t="inlineStr">
        <is>
          <t>Acqua</t>
        </is>
      </c>
      <c r="H12" s="11" t="inlineStr">
        <is>
          <t>AC-001</t>
        </is>
      </c>
      <c r="I12" s="6" t="n">
        <v>1235</v>
      </c>
      <c r="J12" s="26" t="n">
        <v>46113</v>
      </c>
      <c r="K12" s="6" t="n">
        <v>1270</v>
      </c>
      <c r="L12" s="26" t="n">
        <v>46204</v>
      </c>
      <c r="M12" s="14">
        <f>K12-I12</f>
        <v/>
      </c>
      <c r="N12" s="14">
        <f>L12-J12</f>
        <v/>
      </c>
      <c r="O12" s="15">
        <f>IF(N12&gt;0,M12/N12,"")</f>
        <v/>
      </c>
      <c r="P12" s="29">
        <f>IFERROR(VLOOKUP(G12,Impostazioni_Tariffe!$A:$C,2,FALSE),0)</f>
        <v/>
      </c>
      <c r="Q12" s="29">
        <f>M12*P12</f>
        <v/>
      </c>
      <c r="R12" s="11">
        <f>IFERROR(VLOOKUP(G12,Impostazioni_Tariffe!$A:$C,3,FALSE),0)</f>
        <v/>
      </c>
      <c r="S12" s="11">
        <f>IF(M12&gt;R12,"Anomalia","OK")</f>
        <v/>
      </c>
      <c r="T12" s="13" t="inlineStr">
        <is>
          <t>Secondo periodo dell'anno</t>
        </is>
      </c>
    </row>
  </sheetData>
  <autoFilter ref="A2:T12"/>
  <mergeCells count="1">
    <mergeCell ref="A1:T1"/>
  </mergeCells>
  <conditionalFormatting sqref="A3:T12">
    <cfRule type="expression" priority="1" dxfId="0" stopIfTrue="1">
      <formula>$S3="Anomalia"</formula>
    </cfRule>
  </conditionalFormatting>
  <dataValidations count="2">
    <dataValidation sqref="G3:G12" showErrorMessage="1" showInputMessage="1" allowBlank="1" type="list">
      <formula1>"Acqua,Gas,Luce"</formula1>
    </dataValidation>
    <dataValidation sqref="S3:S12" showErrorMessage="1" showInputMessage="1" allowBlank="1" type="list">
      <formula1>"OK,Anomalia"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34" customWidth="1" min="4" max="4"/>
  </cols>
  <sheetData>
    <row r="1" ht="24" customHeight="1">
      <c r="A1" s="1" t="inlineStr">
        <is>
          <t>IMPOSTAZIONI TARIFFE E SOGLIE</t>
        </is>
      </c>
    </row>
    <row r="2">
      <c r="A2" s="2" t="inlineStr">
        <is>
          <t>Utenza</t>
        </is>
      </c>
      <c r="B2" s="2" t="inlineStr">
        <is>
          <t>Tariffa Unit. (€)</t>
        </is>
      </c>
      <c r="C2" s="2" t="inlineStr">
        <is>
          <t>Soglia Anomala</t>
        </is>
      </c>
      <c r="D2" s="2" t="inlineStr">
        <is>
          <t>Note</t>
        </is>
      </c>
    </row>
    <row r="3">
      <c r="A3" s="6" t="inlineStr">
        <is>
          <t>Acqua</t>
        </is>
      </c>
      <c r="B3" s="30" t="n">
        <v>1.5</v>
      </c>
      <c r="C3" s="6" t="n">
        <v>40</v>
      </c>
      <c r="D3" s="5" t="inlineStr">
        <is>
          <t>Tariffa media per metro cubo</t>
        </is>
      </c>
    </row>
    <row r="4">
      <c r="A4" s="6" t="inlineStr">
        <is>
          <t>Gas</t>
        </is>
      </c>
      <c r="B4" s="30" t="n">
        <v>0.85</v>
      </c>
      <c r="C4" s="6" t="n">
        <v>100</v>
      </c>
      <c r="D4" s="13" t="inlineStr">
        <is>
          <t>Tariffa media per metro cubo</t>
        </is>
      </c>
    </row>
    <row r="5">
      <c r="A5" s="6" t="inlineStr">
        <is>
          <t>Luce</t>
        </is>
      </c>
      <c r="B5" s="30" t="n">
        <v>0.25</v>
      </c>
      <c r="C5" s="6" t="n">
        <v>250</v>
      </c>
      <c r="D5" s="5" t="inlineStr">
        <is>
          <t>Tariffa media per kWh</t>
        </is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16" customWidth="1" min="4" max="4"/>
    <col width="22" customWidth="1" min="5" max="5"/>
    <col width="20" customWidth="1" min="6" max="6"/>
    <col width="16" customWidth="1" min="7" max="7"/>
  </cols>
  <sheetData>
    <row r="1" ht="24" customHeight="1">
      <c r="A1" s="1" t="inlineStr">
        <is>
          <t>RIEPILOGO CONSUMI PER TIPOLOGIA UTENZA</t>
        </is>
      </c>
    </row>
    <row r="2">
      <c r="A2" s="18" t="inlineStr">
        <is>
          <t>Utenza</t>
        </is>
      </c>
      <c r="B2" s="18" t="inlineStr">
        <is>
          <t>Numero Letture</t>
        </is>
      </c>
      <c r="C2" s="18" t="inlineStr">
        <is>
          <t>Consumo Totale</t>
        </is>
      </c>
      <c r="D2" s="18" t="inlineStr">
        <is>
          <t>Importo Totale</t>
        </is>
      </c>
      <c r="E2" s="18" t="inlineStr">
        <is>
          <t>Consumo Medio Giornaliero</t>
        </is>
      </c>
      <c r="F2" s="18" t="inlineStr">
        <is>
          <t>% sul Totale Consumi</t>
        </is>
      </c>
      <c r="G2" s="18" t="inlineStr">
        <is>
          <t>Letture Anomale</t>
        </is>
      </c>
    </row>
    <row r="3">
      <c r="A3" s="3" t="inlineStr">
        <is>
          <t>Acqua</t>
        </is>
      </c>
      <c r="B3" s="3">
        <f>COUNTIF(Letture_Contatori!$G$3:$G$12,A3)</f>
        <v/>
      </c>
      <c r="C3" s="3">
        <f>SUMIF(Letture_Contatori!$G$3:$G$12,A3,Letture_Contatori!$M$3:$M$12)</f>
        <v/>
      </c>
      <c r="D3" s="27">
        <f>SUMIF(Letture_Contatori!$G$3:$G$12,A3,Letture_Contatori!$Q$3:$Q$12)</f>
        <v/>
      </c>
      <c r="E3" s="9">
        <f>IFERROR(AVERAGEIF(Letture_Contatori!$G$3:$G$12,A3,Letture_Contatori!$O$3:$O$12),0)</f>
        <v/>
      </c>
      <c r="F3" s="31">
        <f>IFERROR(C3/SUM($C$3:$C$5),0)</f>
        <v/>
      </c>
      <c r="G3" s="3">
        <f>COUNTIFS(Letture_Contatori!$G$3:$G$12,A3,Letture_Contatori!$S$3:$S$12,"Anomalia")</f>
        <v/>
      </c>
    </row>
    <row r="4">
      <c r="A4" s="11" t="inlineStr">
        <is>
          <t>Gas</t>
        </is>
      </c>
      <c r="B4" s="11">
        <f>COUNTIF(Letture_Contatori!$G$3:$G$12,A4)</f>
        <v/>
      </c>
      <c r="C4" s="11">
        <f>SUMIF(Letture_Contatori!$G$3:$G$12,A4,Letture_Contatori!$M$3:$M$12)</f>
        <v/>
      </c>
      <c r="D4" s="29">
        <f>SUMIF(Letture_Contatori!$G$3:$G$12,A4,Letture_Contatori!$Q$3:$Q$12)</f>
        <v/>
      </c>
      <c r="E4" s="15">
        <f>IFERROR(AVERAGEIF(Letture_Contatori!$G$3:$G$12,A4,Letture_Contatori!$O$3:$O$12),0)</f>
        <v/>
      </c>
      <c r="F4" s="32">
        <f>IFERROR(C4/SUM($C$3:$C$5),0)</f>
        <v/>
      </c>
      <c r="G4" s="11">
        <f>COUNTIFS(Letture_Contatori!$G$3:$G$12,A4,Letture_Contatori!$S$3:$S$12,"Anomalia")</f>
        <v/>
      </c>
    </row>
    <row r="5">
      <c r="A5" s="3" t="inlineStr">
        <is>
          <t>Luce</t>
        </is>
      </c>
      <c r="B5" s="3">
        <f>COUNTIF(Letture_Contatori!$G$3:$G$12,A5)</f>
        <v/>
      </c>
      <c r="C5" s="3">
        <f>SUMIF(Letture_Contatori!$G$3:$G$12,A5,Letture_Contatori!$M$3:$M$12)</f>
        <v/>
      </c>
      <c r="D5" s="27">
        <f>SUMIF(Letture_Contatori!$G$3:$G$12,A5,Letture_Contatori!$Q$3:$Q$12)</f>
        <v/>
      </c>
      <c r="E5" s="9">
        <f>IFERROR(AVERAGEIF(Letture_Contatori!$G$3:$G$12,A5,Letture_Contatori!$O$3:$O$12),0)</f>
        <v/>
      </c>
      <c r="F5" s="31">
        <f>IFERROR(C5/SUM($C$3:$C$5),0)</f>
        <v/>
      </c>
      <c r="G5" s="3">
        <f>COUNTIFS(Letture_Contatori!$G$3:$G$12,A5,Letture_Contatori!$S$3:$S$12,"Anomalia")</f>
        <v/>
      </c>
    </row>
    <row r="6"/>
    <row r="7">
      <c r="A7" s="21" t="inlineStr">
        <is>
          <t>TOTALE</t>
        </is>
      </c>
      <c r="B7" s="21">
        <f>SUM(B3:B5)</f>
        <v/>
      </c>
      <c r="C7" s="21">
        <f>SUM(C3:C5)</f>
        <v/>
      </c>
      <c r="D7" s="33">
        <f>SUM(D3:D5)</f>
        <v/>
      </c>
      <c r="E7" s="21" t="n"/>
      <c r="F7" s="21" t="n"/>
      <c r="G7" s="21">
        <f>SUM(G3:G5)</f>
        <v/>
      </c>
    </row>
  </sheetData>
  <mergeCells count="1">
    <mergeCell ref="A1:G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32" customWidth="1" min="1" max="1"/>
    <col width="90" customWidth="1" min="2" max="2"/>
  </cols>
  <sheetData>
    <row r="1" ht="24" customHeight="1">
      <c r="A1" s="1" t="inlineStr">
        <is>
          <t>GUIDA AL REGISTRO LETTURE CONTATORI</t>
        </is>
      </c>
    </row>
    <row r="2"/>
    <row r="3" ht="46" customHeight="1">
      <c r="A3" s="23" t="inlineStr">
        <is>
          <t>Come inserire una nuova lettura</t>
        </is>
      </c>
      <c r="B3" s="13" t="inlineStr">
        <is>
          <t>Compilare una nuova riga nel foglio 'Letture_Contatori' con ID progressivo, data, immobile, conduttore, tipo utenza (Acqua/Gas/Luce), numero contatore, lettura precedente e attuale con le rispettive date. Le colonne gialle sono editabili, le altre si calcolano automaticamente.</t>
        </is>
      </c>
    </row>
    <row r="4" ht="46" customHeight="1">
      <c r="A4" s="24" t="inlineStr">
        <is>
          <t>Significato di Consumo Periodo</t>
        </is>
      </c>
      <c r="B4" s="5" t="inlineStr">
        <is>
          <t>Rappresenta la differenza tra la Lettura Attuale e la Lettura Precedente del contatore, ovvero quanto e' stato consumato nel periodo considerato.</t>
        </is>
      </c>
    </row>
    <row r="5" ht="46" customHeight="1">
      <c r="A5" s="23" t="inlineStr">
        <is>
          <t>Significato di Giorni Periodo e Consumo Giornaliero</t>
        </is>
      </c>
      <c r="B5" s="13" t="inlineStr">
        <is>
          <t>I Giorni Periodo sono i giorni trascorsi tra le due letture. Il Consumo Giornaliero e' il consumo medio per giorno, utile per confrontare periodi di lunghezza diversa.</t>
        </is>
      </c>
    </row>
    <row r="6" ht="46" customHeight="1">
      <c r="A6" s="24" t="inlineStr">
        <is>
          <t>Significato di Soglia Anomala</t>
        </is>
      </c>
      <c r="B6" s="5" t="inlineStr">
        <is>
          <t>E' il valore massimo di consumo ritenuto normale per il periodo, impostato nel foglio 'Impostazioni_Tariffe'. Se il Consumo Periodo supera la soglia, l'Esito Controllo segnala 'Anomalia'.</t>
        </is>
      </c>
    </row>
    <row r="7" ht="46" customHeight="1">
      <c r="A7" s="23" t="inlineStr">
        <is>
          <t>Significato di Importo da Addebitare</t>
        </is>
      </c>
      <c r="B7" s="13" t="inlineStr">
        <is>
          <t>E' calcolato moltiplicando il Consumo Periodo per la Tariffa Unitaria dell'utenza, richiamata automaticamente tramite VLOOKUP dal foglio 'Impostazioni_Tariffe'.</t>
        </is>
      </c>
    </row>
    <row r="8" ht="46" customHeight="1">
      <c r="A8" s="24" t="inlineStr">
        <is>
          <t>Nota su letture iniziali e finali di periodo</t>
        </is>
      </c>
      <c r="B8" s="5" t="inlineStr">
        <is>
          <t>La Lettura Attuale di un periodo diventa la Lettura Precedente del periodo successivo. Verificare sempre che le date siano coerenti e progressive per ciascun contatore.</t>
        </is>
      </c>
    </row>
    <row r="9" ht="46" customHeight="1">
      <c r="A9" s="23" t="inlineStr">
        <is>
          <t>Foglio Impostazioni_Tariffe</t>
        </is>
      </c>
      <c r="B9" s="13" t="inlineStr">
        <is>
          <t>Contiene le tariffe unitarie e le soglie di anomalia per ciascuna utenza. Modificando questi valori si aggiornano automaticamente tutti i calcoli nel foglio principale.</t>
        </is>
      </c>
    </row>
    <row r="10" ht="46" customHeight="1">
      <c r="A10" s="24" t="inlineStr">
        <is>
          <t>Foglio Riepilogo_Utenze</t>
        </is>
      </c>
      <c r="B10" s="5" t="inlineStr">
        <is>
          <t>Mostra un riepilogo aggregato per tipologia di utenza con numero letture, consumi totali, importi, percentuali e letture anomale, oltre a grafici a colonne e a torta.</t>
        </is>
      </c>
    </row>
    <row r="11" ht="46" customHeight="1">
      <c r="A11" s="23" t="inlineStr">
        <is>
          <t>Promemoria contrattuale</t>
        </is>
      </c>
      <c r="B11" s="13" t="inlineStr">
        <is>
          <t>Verificare sempre il contratto di locazione e le clausole relative alle utenze (chi paga cosa, eventuali forfait o consumi a carico del locatore) prima di addebitare importi al conduttore.</t>
        </is>
      </c>
    </row>
    <row r="12" ht="46" customHeight="1">
      <c r="A12" s="24" t="inlineStr">
        <is>
          <t>Anomalie e controlli</t>
        </is>
      </c>
      <c r="B12" s="5" t="inlineStr">
        <is>
          <t>Le righe con Esito 'Anomalia' vengono evidenziate in rosso nel foglio principale: verificare possibili perdite, guasti o errori di lettura prima di procedere con l'addebito.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2026-07-01T23:23:04Z</dcterms:created>
  <dcterms:modified xmlns:dcterms="http://purl.org/dc/terms/" xmlns:xsi="http://www.w3.org/2001/XMLSchema-instance" xsi:type="dcterms:W3CDTF">2026-07-01T23:23:04Z</dcterms:modified>
</cp:coreProperties>
</file>