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agrafe Condomini" sheetId="1" state="visible" r:id="rId1"/>
    <sheet xmlns:r="http://schemas.openxmlformats.org/officeDocument/2006/relationships" name="Riepilogo e Statistiche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0,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2" fillId="5" borderId="1" pivotButton="0" quotePrefix="0" xfId="0"/>
    <xf numFmtId="1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164" fontId="2" fillId="5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4" fillId="0" borderId="0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1" fontId="3" fillId="0" borderId="0" pivotButton="0" quotePrefix="0" xfId="0"/>
    <xf numFmtId="0" fontId="1" fillId="0" borderId="0" pivotButton="0" quotePrefix="0" xfId="0"/>
    <xf numFmtId="0" fontId="2" fillId="5" borderId="0" pivotButton="0" quotePrefix="0" xfId="0"/>
    <xf numFmtId="0" fontId="4" fillId="3" borderId="1" pivotButton="0" quotePrefix="0" xfId="0"/>
    <xf numFmtId="0" fontId="4" fillId="0" borderId="1" pivotButton="0" quotePrefix="0" xfId="0"/>
    <xf numFmtId="0" fontId="4" fillId="4" borderId="1" pivotButton="0" quotePrefix="0" xfId="0"/>
    <xf numFmtId="0" fontId="3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1" fontId="3" fillId="0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Condomini per Tipologia</a:t>
            </a:r>
          </a:p>
        </rich>
      </tx>
    </title>
    <plotArea>
      <pieChart>
        <varyColors val="1"/>
        <ser>
          <idx val="0"/>
          <order val="0"/>
          <tx>
            <strRef>
              <f>'Riepilogo e Statistiche'!E4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 e Statistiche'!$D$5:$D$7</f>
            </numRef>
          </cat>
          <val>
            <numRef>
              <f>'Riepilogo e Statistiche'!$E$5:$E$7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Quote Millesimali per Unità Immobiliare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 e Statistiche'!H4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'Riepilogo e Statistiche'!$G$5:$G$13</f>
            </numRef>
          </cat>
          <val>
            <numRef>
              <f>'Riepilogo e Statistiche'!$H$5:$H$13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Unità Condomino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Millesimi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31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20" customWidth="1" min="3" max="3"/>
    <col width="30" customWidth="1" min="4" max="4"/>
    <col width="14" customWidth="1" min="5" max="5"/>
    <col width="16" customWidth="1" min="6" max="6"/>
    <col width="20" customWidth="1" min="7" max="7"/>
    <col width="16" customWidth="1" min="8" max="8"/>
    <col width="15" customWidth="1" min="9" max="9"/>
    <col width="26" customWidth="1" min="10" max="10"/>
    <col width="16" customWidth="1" min="11" max="11"/>
    <col width="16" customWidth="1" min="12" max="12"/>
    <col width="14" customWidth="1" min="13" max="13"/>
    <col width="30" customWidth="1" min="14" max="14"/>
  </cols>
  <sheetData>
    <row r="1" ht="26" customHeight="1">
      <c r="A1" s="1" t="inlineStr">
        <is>
          <t>REGISTRO ANAGRAFE CONDOMINIALE - Condominio Via Roma 12, Milano</t>
        </is>
      </c>
    </row>
    <row r="2"/>
    <row r="3">
      <c r="A3" s="2" t="inlineStr">
        <is>
          <t>N. Unità</t>
        </is>
      </c>
      <c r="B3" s="2" t="inlineStr">
        <is>
          <t>Cognome e Nome Condomino</t>
        </is>
      </c>
      <c r="C3" s="2" t="inlineStr">
        <is>
          <t>Codice Fiscale</t>
        </is>
      </c>
      <c r="D3" s="2" t="inlineStr">
        <is>
          <t>Indirizzo Unità Immobiliare</t>
        </is>
      </c>
      <c r="E3" s="2" t="inlineStr">
        <is>
          <t>Piano/Interno</t>
        </is>
      </c>
      <c r="F3" s="2" t="inlineStr">
        <is>
          <t>Tipologia Occupazione</t>
        </is>
      </c>
      <c r="G3" s="2" t="inlineStr">
        <is>
          <t>Quota Millesimale (per mille)</t>
        </is>
      </c>
      <c r="H3" s="2" t="inlineStr">
        <is>
          <t>Componenti Nucleo Familiare</t>
        </is>
      </c>
      <c r="I3" s="2" t="inlineStr">
        <is>
          <t>Telefono</t>
        </is>
      </c>
      <c r="J3" s="2" t="inlineStr">
        <is>
          <t>Email</t>
        </is>
      </c>
      <c r="K3" s="2" t="inlineStr">
        <is>
          <t>Data Inizio Possesso</t>
        </is>
      </c>
      <c r="L3" s="2" t="inlineStr">
        <is>
          <t>Rate Arretrate (€)</t>
        </is>
      </c>
      <c r="M3" s="2" t="inlineStr">
        <is>
          <t>Stato Pagamento</t>
        </is>
      </c>
      <c r="N3" s="2" t="inlineStr">
        <is>
          <t>Note</t>
        </is>
      </c>
    </row>
    <row r="4">
      <c r="A4" s="3" t="n">
        <v>1</v>
      </c>
      <c r="B4" s="4" t="inlineStr">
        <is>
          <t>Marco Rossi</t>
        </is>
      </c>
      <c r="C4" s="4" t="inlineStr">
        <is>
          <t>RSSMRC75M01F205X</t>
        </is>
      </c>
      <c r="D4" s="4" t="inlineStr">
        <is>
          <t>Via Roma 12, Int. 1, Milano</t>
        </is>
      </c>
      <c r="E4" s="3" t="inlineStr">
        <is>
          <t>Piano T/Int.1</t>
        </is>
      </c>
      <c r="F4" s="3" t="inlineStr">
        <is>
          <t>Proprietario</t>
        </is>
      </c>
      <c r="G4" s="5" t="n">
        <v>85</v>
      </c>
      <c r="H4" s="3" t="n">
        <v>3</v>
      </c>
      <c r="I4" s="3" t="inlineStr">
        <is>
          <t>02 5551234</t>
        </is>
      </c>
      <c r="J4" s="4" t="inlineStr">
        <is>
          <t>marco.rossi@email.it</t>
        </is>
      </c>
      <c r="K4" s="3" t="inlineStr">
        <is>
          <t>15/03/2015</t>
        </is>
      </c>
      <c r="L4" s="6" t="n">
        <v>0</v>
      </c>
      <c r="M4" s="3">
        <f>IF(L4&gt;0,"MOROSO","REGOLARE")</f>
        <v/>
      </c>
      <c r="N4" s="4" t="inlineStr">
        <is>
          <t>Residente</t>
        </is>
      </c>
    </row>
    <row r="5">
      <c r="A5" s="7" t="n">
        <v>2</v>
      </c>
      <c r="B5" s="8" t="inlineStr">
        <is>
          <t>Giulia Bianchi</t>
        </is>
      </c>
      <c r="C5" s="8" t="inlineStr">
        <is>
          <t>BNCGLI80A41F205Y</t>
        </is>
      </c>
      <c r="D5" s="8" t="inlineStr">
        <is>
          <t>Via Roma 12, Int. 2, Milano</t>
        </is>
      </c>
      <c r="E5" s="7" t="inlineStr">
        <is>
          <t>Piano 1/Int.2</t>
        </is>
      </c>
      <c r="F5" s="7" t="inlineStr">
        <is>
          <t>Proprietario</t>
        </is>
      </c>
      <c r="G5" s="9" t="n">
        <v>92</v>
      </c>
      <c r="H5" s="7" t="n">
        <v>2</v>
      </c>
      <c r="I5" s="7" t="inlineStr">
        <is>
          <t>02 5551235</t>
        </is>
      </c>
      <c r="J5" s="8" t="inlineStr">
        <is>
          <t>giulia.bianchi@email.it</t>
        </is>
      </c>
      <c r="K5" s="7" t="inlineStr">
        <is>
          <t>22/07/2018</t>
        </is>
      </c>
      <c r="L5" s="10" t="n">
        <v>350</v>
      </c>
      <c r="M5" s="7">
        <f>IF(L5&gt;0,"MOROSO","REGOLARE")</f>
        <v/>
      </c>
      <c r="N5" s="8" t="inlineStr">
        <is>
          <t>Residente</t>
        </is>
      </c>
    </row>
    <row r="6">
      <c r="A6" s="3" t="n">
        <v>3</v>
      </c>
      <c r="B6" s="4" t="inlineStr">
        <is>
          <t>Luca Ferrari</t>
        </is>
      </c>
      <c r="C6" s="4" t="inlineStr">
        <is>
          <t>FRRLCU78T15F205Z</t>
        </is>
      </c>
      <c r="D6" s="4" t="inlineStr">
        <is>
          <t>Via Roma 12, Int. 3, Milano</t>
        </is>
      </c>
      <c r="E6" s="3" t="inlineStr">
        <is>
          <t>Piano 1/Int.3</t>
        </is>
      </c>
      <c r="F6" s="3" t="inlineStr">
        <is>
          <t>Locatario</t>
        </is>
      </c>
      <c r="G6" s="5" t="n">
        <v>78</v>
      </c>
      <c r="H6" s="3" t="n">
        <v>4</v>
      </c>
      <c r="I6" s="3" t="inlineStr">
        <is>
          <t>347 1112233</t>
        </is>
      </c>
      <c r="J6" s="4" t="inlineStr">
        <is>
          <t>luca.ferrari@email.it</t>
        </is>
      </c>
      <c r="K6" s="3" t="inlineStr">
        <is>
          <t>01/09/2022</t>
        </is>
      </c>
      <c r="L6" s="6" t="n">
        <v>0</v>
      </c>
      <c r="M6" s="3">
        <f>IF(L6&gt;0,"MOROSO","REGOLARE")</f>
        <v/>
      </c>
      <c r="N6" s="4" t="inlineStr">
        <is>
          <t>Affitto - Locatore: Anna Esposito</t>
        </is>
      </c>
    </row>
    <row r="7">
      <c r="A7" s="7" t="n">
        <v>4</v>
      </c>
      <c r="B7" s="8" t="inlineStr">
        <is>
          <t>Anna Esposito</t>
        </is>
      </c>
      <c r="C7" s="8" t="inlineStr">
        <is>
          <t>SPSNNA82C55F205W</t>
        </is>
      </c>
      <c r="D7" s="8" t="inlineStr">
        <is>
          <t>Via Roma 12, Int. 4, Milano</t>
        </is>
      </c>
      <c r="E7" s="7" t="inlineStr">
        <is>
          <t>Piano 2/Int.4</t>
        </is>
      </c>
      <c r="F7" s="7" t="inlineStr">
        <is>
          <t>Proprietario</t>
        </is>
      </c>
      <c r="G7" s="9" t="n">
        <v>95</v>
      </c>
      <c r="H7" s="7" t="n">
        <v>1</v>
      </c>
      <c r="I7" s="7" t="inlineStr">
        <is>
          <t>339 4445566</t>
        </is>
      </c>
      <c r="J7" s="8" t="inlineStr">
        <is>
          <t>anna.esposito@email.it</t>
        </is>
      </c>
      <c r="K7" s="7" t="inlineStr">
        <is>
          <t>10/01/2012</t>
        </is>
      </c>
      <c r="L7" s="10" t="n">
        <v>120</v>
      </c>
      <c r="M7" s="7">
        <f>IF(L7&gt;0,"MOROSO","REGOLARE")</f>
        <v/>
      </c>
      <c r="N7" s="8" t="inlineStr">
        <is>
          <t>Immobile locato a Luca Ferrari</t>
        </is>
      </c>
    </row>
    <row r="8">
      <c r="A8" s="3" t="n">
        <v>5</v>
      </c>
      <c r="B8" s="4" t="inlineStr">
        <is>
          <t>Francesca Romano</t>
        </is>
      </c>
      <c r="C8" s="4" t="inlineStr">
        <is>
          <t>RMNFNC90D60F205K</t>
        </is>
      </c>
      <c r="D8" s="4" t="inlineStr">
        <is>
          <t>Via Roma 12, Int. 5, Milano</t>
        </is>
      </c>
      <c r="E8" s="3" t="inlineStr">
        <is>
          <t>Piano 2/Int.5</t>
        </is>
      </c>
      <c r="F8" s="3" t="inlineStr">
        <is>
          <t>Usufruttuario</t>
        </is>
      </c>
      <c r="G8" s="5" t="n">
        <v>88</v>
      </c>
      <c r="H8" s="3" t="n">
        <v>2</v>
      </c>
      <c r="I8" s="3" t="inlineStr">
        <is>
          <t>02 5559988</t>
        </is>
      </c>
      <c r="J8" s="4" t="inlineStr">
        <is>
          <t>francesca.romano@email.it</t>
        </is>
      </c>
      <c r="K8" s="3" t="inlineStr">
        <is>
          <t>05/05/2019</t>
        </is>
      </c>
      <c r="L8" s="6" t="n">
        <v>0</v>
      </c>
      <c r="M8" s="3">
        <f>IF(L8&gt;0,"MOROSO","REGOLARE")</f>
        <v/>
      </c>
      <c r="N8" s="4" t="inlineStr">
        <is>
          <t>Usufrutto - Nuda proprietà: Conti Giuseppe</t>
        </is>
      </c>
    </row>
    <row r="9">
      <c r="A9" s="7" t="n">
        <v>6</v>
      </c>
      <c r="B9" s="8" t="inlineStr">
        <is>
          <t>Giuseppe Conti</t>
        </is>
      </c>
      <c r="C9" s="8" t="inlineStr">
        <is>
          <t>CNTGPP70P20F205J</t>
        </is>
      </c>
      <c r="D9" s="8" t="inlineStr">
        <is>
          <t>Via Roma 12, Int. 6, Milano</t>
        </is>
      </c>
      <c r="E9" s="7" t="inlineStr">
        <is>
          <t>Piano 3/Int.6</t>
        </is>
      </c>
      <c r="F9" s="7" t="inlineStr">
        <is>
          <t>Proprietario</t>
        </is>
      </c>
      <c r="G9" s="9" t="n">
        <v>110</v>
      </c>
      <c r="H9" s="7" t="n">
        <v>3</v>
      </c>
      <c r="I9" s="7" t="inlineStr">
        <is>
          <t>02 5557766</t>
        </is>
      </c>
      <c r="J9" s="8" t="inlineStr">
        <is>
          <t>giuseppe.conti@email.it</t>
        </is>
      </c>
      <c r="K9" s="7" t="inlineStr">
        <is>
          <t>18/11/2010</t>
        </is>
      </c>
      <c r="L9" s="10" t="n">
        <v>480</v>
      </c>
      <c r="M9" s="7">
        <f>IF(L9&gt;0,"MOROSO","REGOLARE")</f>
        <v/>
      </c>
      <c r="N9" s="8" t="inlineStr">
        <is>
          <t>Moroso da 3 rate</t>
        </is>
      </c>
    </row>
    <row r="10">
      <c r="A10" s="3" t="n">
        <v>7</v>
      </c>
      <c r="B10" s="4" t="inlineStr">
        <is>
          <t>Sara Greco</t>
        </is>
      </c>
      <c r="C10" s="4" t="inlineStr">
        <is>
          <t>GRCSRA88L45F205H</t>
        </is>
      </c>
      <c r="D10" s="4" t="inlineStr">
        <is>
          <t>Via Roma 12, Int. 7, Milano</t>
        </is>
      </c>
      <c r="E10" s="3" t="inlineStr">
        <is>
          <t>Piano 3/Int.7</t>
        </is>
      </c>
      <c r="F10" s="3" t="inlineStr">
        <is>
          <t>Proprietario</t>
        </is>
      </c>
      <c r="G10" s="5" t="n">
        <v>105</v>
      </c>
      <c r="H10" s="3" t="n">
        <v>2</v>
      </c>
      <c r="I10" s="3" t="inlineStr">
        <is>
          <t>334 7778899</t>
        </is>
      </c>
      <c r="J10" s="4" t="inlineStr">
        <is>
          <t>sara.greco@email.it</t>
        </is>
      </c>
      <c r="K10" s="3" t="inlineStr">
        <is>
          <t>30/06/2020</t>
        </is>
      </c>
      <c r="L10" s="6" t="n">
        <v>0</v>
      </c>
      <c r="M10" s="3">
        <f>IF(L10&gt;0,"MOROSO","REGOLARE")</f>
        <v/>
      </c>
      <c r="N10" s="4" t="inlineStr">
        <is>
          <t>Residente</t>
        </is>
      </c>
    </row>
    <row r="11">
      <c r="A11" s="7" t="n">
        <v>8</v>
      </c>
      <c r="B11" s="8" t="inlineStr">
        <is>
          <t>Matteo Ricci</t>
        </is>
      </c>
      <c r="C11" s="8" t="inlineStr">
        <is>
          <t>RCCMTT83R10F205G</t>
        </is>
      </c>
      <c r="D11" s="8" t="inlineStr">
        <is>
          <t>Via Roma 12, Int. 8, Milano</t>
        </is>
      </c>
      <c r="E11" s="7" t="inlineStr">
        <is>
          <t>Piano 4/Int.8</t>
        </is>
      </c>
      <c r="F11" s="7" t="inlineStr">
        <is>
          <t>Locatario</t>
        </is>
      </c>
      <c r="G11" s="9" t="n">
        <v>98</v>
      </c>
      <c r="H11" s="7" t="n">
        <v>5</v>
      </c>
      <c r="I11" s="7" t="inlineStr">
        <is>
          <t>347 9990011</t>
        </is>
      </c>
      <c r="J11" s="8" t="inlineStr">
        <is>
          <t>matteo.ricci@email.it</t>
        </is>
      </c>
      <c r="K11" s="7" t="inlineStr">
        <is>
          <t>12/02/2023</t>
        </is>
      </c>
      <c r="L11" s="10" t="n">
        <v>0</v>
      </c>
      <c r="M11" s="7">
        <f>IF(L11&gt;0,"MOROSO","REGOLARE")</f>
        <v/>
      </c>
      <c r="N11" s="8" t="inlineStr">
        <is>
          <t>Affitto - Locatore: Immobiliare Verdi SRL</t>
        </is>
      </c>
    </row>
    <row r="12">
      <c r="A12" s="3" t="n">
        <v>9</v>
      </c>
      <c r="B12" s="4" t="inlineStr">
        <is>
          <t>Immobiliare Verdi SRL</t>
        </is>
      </c>
      <c r="C12" s="4" t="inlineStr">
        <is>
          <t>P.IVA 01234567890</t>
        </is>
      </c>
      <c r="D12" s="4" t="inlineStr">
        <is>
          <t>Via Roma 12, Int. 9, Milano</t>
        </is>
      </c>
      <c r="E12" s="3" t="inlineStr">
        <is>
          <t>Piano 4/Int.9</t>
        </is>
      </c>
      <c r="F12" s="3" t="inlineStr">
        <is>
          <t>Proprietario</t>
        </is>
      </c>
      <c r="G12" s="5" t="n">
        <v>149</v>
      </c>
      <c r="H12" s="3" t="n">
        <v>0</v>
      </c>
      <c r="I12" s="3" t="inlineStr">
        <is>
          <t>02 5554433</t>
        </is>
      </c>
      <c r="J12" s="4" t="inlineStr">
        <is>
          <t>amministrazione@immobiliareverdi.it</t>
        </is>
      </c>
      <c r="K12" s="3" t="inlineStr">
        <is>
          <t>01/04/2008</t>
        </is>
      </c>
      <c r="L12" s="6" t="n">
        <v>0</v>
      </c>
      <c r="M12" s="3">
        <f>IF(L12&gt;0,"MOROSO","REGOLARE")</f>
        <v/>
      </c>
      <c r="N12" s="4" t="inlineStr">
        <is>
          <t>Immobile locato a Matteo Ricci</t>
        </is>
      </c>
    </row>
    <row r="13">
      <c r="A13" s="11" t="n"/>
      <c r="B13" s="12" t="inlineStr">
        <is>
          <t>TOTALI</t>
        </is>
      </c>
      <c r="C13" s="11" t="n"/>
      <c r="D13" s="11" t="n"/>
      <c r="E13" s="11" t="n"/>
      <c r="F13" s="11" t="n"/>
      <c r="G13" s="13">
        <f>SUM(G4:G12)</f>
        <v/>
      </c>
      <c r="H13" s="14">
        <f>SUM(H4:H12)</f>
        <v/>
      </c>
      <c r="I13" s="11" t="n"/>
      <c r="J13" s="11" t="n"/>
      <c r="K13" s="11" t="n"/>
      <c r="L13" s="15">
        <f>SUM(L4:L12)</f>
        <v/>
      </c>
      <c r="M13" s="14">
        <f>COUNTIF(M4:M12,"MOROSO")&amp;" morosi"</f>
        <v/>
      </c>
      <c r="N13" s="11" t="n"/>
    </row>
    <row r="14"/>
    <row r="15">
      <c r="B15" s="16" t="inlineStr">
        <is>
          <t>Verifica quadratura millesimi (deve essere 1.000):</t>
        </is>
      </c>
      <c r="G15" s="17">
        <f>IF(G13=1000,"OK - QUADRATURA CORRETTA","ERRORE - VERIFICARE MILLESIMI")</f>
        <v/>
      </c>
    </row>
    <row r="16"/>
    <row r="17">
      <c r="B17" s="17" t="inlineStr">
        <is>
          <t>Ricerca unità (inserire N. Unità):</t>
        </is>
      </c>
      <c r="C17" s="18" t="n">
        <v>1</v>
      </c>
      <c r="D17" s="19">
        <f>IFERROR(VLOOKUP(C17,A4:N12,2,0),"Non trovato")</f>
        <v/>
      </c>
    </row>
    <row r="18">
      <c r="B18" s="19" t="inlineStr">
        <is>
          <t>Condomino trovato:</t>
        </is>
      </c>
      <c r="D18" s="20">
        <f>IFERROR(VLOOKUP(C17,A4:N12,7,0),0)</f>
        <v/>
      </c>
    </row>
  </sheetData>
  <mergeCells count="1">
    <mergeCell ref="A1:N1"/>
  </mergeCells>
  <conditionalFormatting sqref="M4:M12">
    <cfRule type="expression" priority="1" dxfId="0" stopIfTrue="1">
      <formula>M4="MOROSO"</formula>
    </cfRule>
    <cfRule type="expression" priority="2" dxfId="1" stopIfTrue="1">
      <formula>M4="REGOLARE"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8" customWidth="1" min="4" max="4"/>
    <col width="12" customWidth="1" min="5" max="5"/>
    <col width="22" customWidth="1" min="7" max="7"/>
    <col width="12" customWidth="1" min="8" max="8"/>
  </cols>
  <sheetData>
    <row r="1" ht="26" customHeight="1">
      <c r="A1" s="21" t="inlineStr">
        <is>
          <t>DASHBOARD - Riepilogo Anagrafe Condominiale</t>
        </is>
      </c>
    </row>
    <row r="2"/>
    <row r="3">
      <c r="A3" s="22" t="inlineStr">
        <is>
          <t>INDICATORI CHIAVE</t>
        </is>
      </c>
      <c r="D3" s="22" t="inlineStr">
        <is>
          <t>DISTRIBUZIONE PER TIPOLOGIA</t>
        </is>
      </c>
      <c r="G3" s="22" t="inlineStr">
        <is>
          <t>QUOTE MILLESIMALI PER UNITÀ</t>
        </is>
      </c>
    </row>
    <row r="4">
      <c r="A4" s="23" t="inlineStr">
        <is>
          <t>Numero Totale Unità</t>
        </is>
      </c>
      <c r="B4" s="5">
        <f>COUNTA('Anagrafe Condomini'!B4:B12)</f>
        <v/>
      </c>
      <c r="D4" s="24" t="inlineStr">
        <is>
          <t>Tipologia</t>
        </is>
      </c>
      <c r="E4" s="24" t="inlineStr">
        <is>
          <t>Numero</t>
        </is>
      </c>
      <c r="G4" s="24" t="inlineStr">
        <is>
          <t>Unità</t>
        </is>
      </c>
      <c r="H4" s="24" t="inlineStr">
        <is>
          <t>Millesimi</t>
        </is>
      </c>
    </row>
    <row r="5">
      <c r="A5" s="25" t="inlineStr">
        <is>
          <t>Totale Quote Millesimali</t>
        </is>
      </c>
      <c r="B5" s="9">
        <f>SUM('Anagrafe Condomini'!G4:G12)</f>
        <v/>
      </c>
      <c r="D5" s="26" t="inlineStr">
        <is>
          <t>Proprietario</t>
        </is>
      </c>
      <c r="E5" s="27">
        <f>COUNTIF('Anagrafe Condomini'!F4:F12,D5)</f>
        <v/>
      </c>
      <c r="G5" s="26">
        <f>'Anagrafe Condomini'!B4</f>
        <v/>
      </c>
      <c r="H5" s="28">
        <f>'Anagrafe Condomini'!G4</f>
        <v/>
      </c>
    </row>
    <row r="6">
      <c r="A6" s="23" t="inlineStr">
        <is>
          <t>Totale Componenti Nucleo Familiare</t>
        </is>
      </c>
      <c r="B6" s="5">
        <f>SUM('Anagrafe Condomini'!H4:H12)</f>
        <v/>
      </c>
      <c r="D6" s="26" t="inlineStr">
        <is>
          <t>Locatario</t>
        </is>
      </c>
      <c r="E6" s="27">
        <f>COUNTIF('Anagrafe Condomini'!F4:F12,D6)</f>
        <v/>
      </c>
      <c r="G6" s="26">
        <f>'Anagrafe Condomini'!B5</f>
        <v/>
      </c>
      <c r="H6" s="28">
        <f>'Anagrafe Condomini'!G5</f>
        <v/>
      </c>
    </row>
    <row r="7">
      <c r="A7" s="25" t="inlineStr">
        <is>
          <t>Totale Rate Arretrate (€)</t>
        </is>
      </c>
      <c r="B7" s="10">
        <f>SUM('Anagrafe Condomini'!L4:L12)</f>
        <v/>
      </c>
      <c r="D7" s="26" t="inlineStr">
        <is>
          <t>Usufruttuario</t>
        </is>
      </c>
      <c r="E7" s="27">
        <f>COUNTIF('Anagrafe Condomini'!F4:F12,D7)</f>
        <v/>
      </c>
      <c r="G7" s="26">
        <f>'Anagrafe Condomini'!B6</f>
        <v/>
      </c>
      <c r="H7" s="28">
        <f>'Anagrafe Condomini'!G6</f>
        <v/>
      </c>
    </row>
    <row r="8">
      <c r="A8" s="23" t="inlineStr">
        <is>
          <t>Numero Condomini Morosi</t>
        </is>
      </c>
      <c r="B8" s="5">
        <f>COUNTIF('Anagrafe Condomini'!M4:M12,"MOROSO")</f>
        <v/>
      </c>
      <c r="G8" s="26">
        <f>'Anagrafe Condomini'!B7</f>
        <v/>
      </c>
      <c r="H8" s="28">
        <f>'Anagrafe Condomini'!G7</f>
        <v/>
      </c>
    </row>
    <row r="9">
      <c r="A9" s="25" t="inlineStr">
        <is>
          <t>Numero Proprietari</t>
        </is>
      </c>
      <c r="B9" s="9">
        <f>COUNTIF('Anagrafe Condomini'!F4:F12,"Proprietario")</f>
        <v/>
      </c>
      <c r="G9" s="26">
        <f>'Anagrafe Condomini'!B8</f>
        <v/>
      </c>
      <c r="H9" s="28">
        <f>'Anagrafe Condomini'!G8</f>
        <v/>
      </c>
    </row>
    <row r="10">
      <c r="A10" s="23" t="inlineStr">
        <is>
          <t>Numero Locatari</t>
        </is>
      </c>
      <c r="B10" s="5">
        <f>COUNTIF('Anagrafe Condomini'!F4:F12,"Locatario")</f>
        <v/>
      </c>
      <c r="G10" s="26">
        <f>'Anagrafe Condomini'!B9</f>
        <v/>
      </c>
      <c r="H10" s="28">
        <f>'Anagrafe Condomini'!G9</f>
        <v/>
      </c>
    </row>
    <row r="11">
      <c r="A11" s="25" t="inlineStr">
        <is>
          <t>Numero Usufruttuari</t>
        </is>
      </c>
      <c r="B11" s="9">
        <f>COUNTIF('Anagrafe Condomini'!F4:F12,"Usufruttuario")</f>
        <v/>
      </c>
      <c r="G11" s="26">
        <f>'Anagrafe Condomini'!B10</f>
        <v/>
      </c>
      <c r="H11" s="28">
        <f>'Anagrafe Condomini'!G10</f>
        <v/>
      </c>
    </row>
    <row r="12">
      <c r="A12" s="23" t="inlineStr">
        <is>
          <t>Quota Millesimale Media</t>
        </is>
      </c>
      <c r="B12" s="29">
        <f>IFERROR(AVERAGE('Anagrafe Condomini'!G4:G12),0)</f>
        <v/>
      </c>
      <c r="G12" s="26">
        <f>'Anagrafe Condomini'!B11</f>
        <v/>
      </c>
      <c r="H12" s="28">
        <f>'Anagrafe Condomini'!G11</f>
        <v/>
      </c>
    </row>
    <row r="13">
      <c r="G13" s="26">
        <f>'Anagrafe Condomini'!B12</f>
        <v/>
      </c>
      <c r="H13" s="28">
        <f>'Anagrafe Condomini'!G12</f>
        <v/>
      </c>
    </row>
  </sheetData>
  <mergeCells count="4">
    <mergeCell ref="A1:H1"/>
    <mergeCell ref="A3:B3"/>
    <mergeCell ref="D3:E3"/>
    <mergeCell ref="G3:H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0" customWidth="1" min="1" max="1"/>
    <col width="95" customWidth="1" min="2" max="2"/>
  </cols>
  <sheetData>
    <row r="1" ht="26" customHeight="1">
      <c r="A1" s="21" t="inlineStr">
        <is>
          <t>ISTRUZIONI PER L'USO DEL REGISTRO</t>
        </is>
      </c>
    </row>
    <row r="2"/>
    <row r="3" ht="42" customHeight="1">
      <c r="A3" s="30" t="inlineStr">
        <is>
          <t>Foglio 'Anagrafe Condomini'</t>
        </is>
      </c>
      <c r="B3" s="31" t="inlineStr">
        <is>
          <t>Contiene l'elenco completo dei condomini con dati anagrafici, quota millesimale, tipologia di occupazione (Proprietario/Locatario/Usufruttuario) e stato pagamento rate condominiali.</t>
        </is>
      </c>
    </row>
    <row r="4" ht="42" customHeight="1">
      <c r="A4" s="32" t="inlineStr">
        <is>
          <t>N. Unità</t>
        </is>
      </c>
      <c r="B4" s="33" t="inlineStr">
        <is>
          <t>Numero identificativo progressivo dell'unità immobiliare all'interno del condominio.</t>
        </is>
      </c>
    </row>
    <row r="5" ht="42" customHeight="1">
      <c r="A5" s="30" t="inlineStr">
        <is>
          <t>Codice Fiscale</t>
        </is>
      </c>
      <c r="B5" s="31" t="inlineStr">
        <is>
          <t>Codice fiscale del condomino (persona fisica) o Partita IVA se società; dato obbligatorio per l'anagrafe ai sensi dell'art. 1130 c.c.</t>
        </is>
      </c>
    </row>
    <row r="6" ht="42" customHeight="1">
      <c r="A6" s="32" t="inlineStr">
        <is>
          <t>Quota Millesimale</t>
        </is>
      </c>
      <c r="B6" s="33" t="inlineStr">
        <is>
          <t>Valore espresso in millesimi (per mille) che rappresenta la proprietà dell'unità sul totale dell'edificio; la somma di tutte le quote deve sempre essere pari a 1.000.</t>
        </is>
      </c>
    </row>
    <row r="7" ht="42" customHeight="1">
      <c r="A7" s="30" t="inlineStr">
        <is>
          <t>Tipologia Occupazione</t>
        </is>
      </c>
      <c r="B7" s="31" t="inlineStr">
        <is>
          <t>Indica se il soggetto è Proprietario, Locatario (inquilino/conduttore) o Usufruttuario dell'unità immobiliare.</t>
        </is>
      </c>
    </row>
    <row r="8" ht="42" customHeight="1">
      <c r="A8" s="32" t="inlineStr">
        <is>
          <t>Rate Arretrate</t>
        </is>
      </c>
      <c r="B8" s="33" t="inlineStr">
        <is>
          <t>Importo in euro delle rate condominiali non ancora versate dal condomino; se maggiore di zero lo stato pagamento diventa automaticamente MOROSO.</t>
        </is>
      </c>
    </row>
    <row r="9" ht="42" customHeight="1">
      <c r="A9" s="30" t="inlineStr">
        <is>
          <t>Stato Pagamento</t>
        </is>
      </c>
      <c r="B9" s="31" t="inlineStr">
        <is>
          <t>Calcolato automaticamente con formula IF: MOROSO se le rate arretrate sono maggiori di zero, altrimenti REGOLARE.</t>
        </is>
      </c>
    </row>
    <row r="10" ht="42" customHeight="1">
      <c r="A10" s="32" t="inlineStr">
        <is>
          <t>Verifica quadratura millesimi</t>
        </is>
      </c>
      <c r="B10" s="33" t="inlineStr">
        <is>
          <t>Controllo automatico che segnala se la somma dei millesimi è corretta (deve risultare 1.000); in caso contrario è necessario correggere le quote assegnate.</t>
        </is>
      </c>
    </row>
    <row r="11" ht="42" customHeight="1">
      <c r="A11" s="30" t="inlineStr">
        <is>
          <t>Ricerca unità (VLOOKUP)</t>
        </is>
      </c>
      <c r="B11" s="31" t="inlineStr">
        <is>
          <t>Inserendo il numero di unità nella cella gialla, la formula VLOOKUP restituisce automaticamente il nome del condomino e la relativa quota millesimale.</t>
        </is>
      </c>
    </row>
    <row r="12" ht="42" customHeight="1">
      <c r="A12" s="32" t="inlineStr">
        <is>
          <t>Foglio 'Riepilogo e Statistiche'</t>
        </is>
      </c>
      <c r="B12" s="33" t="inlineStr">
        <is>
          <t>Dashboard con indicatori chiave (KPI), distribuzione per tipologia di occupazione e grafici sulla ripartizione dei millesimi tra le unità.</t>
        </is>
      </c>
    </row>
    <row r="13" ht="42" customHeight="1">
      <c r="A13" s="30" t="inlineStr">
        <is>
          <t>Grafico a torta</t>
        </is>
      </c>
      <c r="B13" s="31" t="inlineStr">
        <is>
          <t>Mostra la distribuzione percentuale dei condomini per tipologia (Proprietario, Locatario, Usufruttuario).</t>
        </is>
      </c>
    </row>
    <row r="14" ht="42" customHeight="1">
      <c r="A14" s="32" t="inlineStr">
        <is>
          <t>Grafico a barre</t>
        </is>
      </c>
      <c r="B14" s="33" t="inlineStr">
        <is>
          <t>Mostra la quota millesimale assegnata a ciascuna unità immobiliare, utile per verificare eventuali squilibri.</t>
        </is>
      </c>
    </row>
    <row r="15" ht="42" customHeight="1">
      <c r="A15" s="30" t="inlineStr">
        <is>
          <t>Celle gialle</t>
        </is>
      </c>
      <c r="B15" s="31" t="inlineStr">
        <is>
          <t>Indicano i campi editabili destinati all'inserimento o modifica dei dati da parte dell'amministratore di condominio.</t>
        </is>
      </c>
    </row>
    <row r="16" ht="42" customHeight="1">
      <c r="A16" s="32" t="inlineStr">
        <is>
          <t>Aggiornamento registro</t>
        </is>
      </c>
      <c r="B16" s="33" t="inlineStr">
        <is>
          <t>Si consiglia di aggiornare il registro anagrafe condominiale ad ogni variazione di proprietà, locazione o cambio residente, come previsto dalla normativa vigente.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2026-07-21T15:26:44Z</dcterms:created>
  <dcterms:modified xmlns:dcterms="http://purl.org/dc/terms/" xmlns:xsi="http://www.w3.org/2001/XMLSchema-instance" xsi:type="dcterms:W3CDTF">2026-07-21T15:26:44Z</dcterms:modified>
</cp:coreProperties>
</file>