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ote condominiali" sheetId="1" state="visible" r:id="rId1"/>
    <sheet xmlns:r="http://schemas.openxmlformats.org/officeDocument/2006/relationships" name="Riepilogo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#.##0,00 &quot;€&quot;"/>
    <numFmt numFmtId="166" formatCode="0,000"/>
    <numFmt numFmtId="167" formatCode="0,0%"/>
  </numFmts>
  <fonts count="7">
    <font>
      <name val="Calibri"/>
      <family val="2"/>
      <color theme="1"/>
      <sz val="11"/>
      <scheme val="minor"/>
    </font>
    <font>
      <b val="1"/>
      <color rgb="001E293B"/>
      <sz val="14"/>
    </font>
    <font>
      <b val="1"/>
      <color rgb="00FFFFFF"/>
      <sz val="11"/>
    </font>
    <font>
      <b val="1"/>
      <sz val="11"/>
    </font>
    <font>
      <b val="1"/>
      <color rgb="00C8102E"/>
      <sz val="12"/>
    </font>
    <font>
      <b val="1"/>
    </font>
    <font>
      <sz val="11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5" fontId="0" fillId="0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0" fontId="2" fillId="5" borderId="0" pivotButton="0" quotePrefix="0" xfId="0"/>
    <xf numFmtId="165" fontId="2" fillId="5" borderId="1" pivotButton="0" quotePrefix="0" xfId="0"/>
    <xf numFmtId="0" fontId="4" fillId="0" borderId="0" pivotButton="0" quotePrefix="0" xfId="0"/>
    <xf numFmtId="0" fontId="5" fillId="0" borderId="1" pivotButton="0" quotePrefix="0" xfId="0"/>
    <xf numFmtId="165" fontId="0" fillId="0" borderId="1" applyAlignment="1" pivotButton="0" quotePrefix="0" xfId="0">
      <alignment horizontal="right"/>
    </xf>
    <xf numFmtId="167" fontId="0" fillId="0" borderId="1" applyAlignment="1" pivotButton="0" quotePrefix="0" xfId="0">
      <alignment horizontal="right"/>
    </xf>
    <xf numFmtId="1" fontId="0" fillId="0" borderId="1" applyAlignment="1" pivotButton="0" quotePrefix="0" xfId="0">
      <alignment horizontal="right"/>
    </xf>
    <xf numFmtId="0" fontId="0" fillId="3" borderId="1" pivotButton="0" quotePrefix="0" xfId="0"/>
    <xf numFmtId="166" fontId="0" fillId="3" borderId="1" pivotButton="0" quotePrefix="0" xfId="0"/>
    <xf numFmtId="165" fontId="0" fillId="3" borderId="1" pivotButton="0" quotePrefix="0" xfId="0"/>
    <xf numFmtId="0" fontId="0" fillId="0" borderId="1" pivotButton="0" quotePrefix="0" xfId="0"/>
    <xf numFmtId="166" fontId="0" fillId="0" borderId="1" pivotButton="0" quotePrefix="0" xfId="0"/>
    <xf numFmtId="165" fontId="0" fillId="0" borderId="1" pivotButton="0" quotePrefix="0" xfId="0"/>
    <xf numFmtId="0" fontId="1" fillId="0" borderId="0" pivotButton="0" quotePrefix="0" xfId="0"/>
    <xf numFmtId="0" fontId="4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164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167" fontId="0" fillId="0" borderId="1" applyAlignment="1" pivotButton="0" quotePrefix="0" xfId="0">
      <alignment horizontal="right"/>
    </xf>
    <xf numFmtId="166" fontId="0" fillId="3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16A34A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  <dxf>
      <fill>
        <patternFill patternType="solid">
          <fgColor rgb="00FACC1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Dovuto, versato e residuo per condòmino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'Riepilogo'!D13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'Riepilogo'!$A$14:$A$22</f>
            </numRef>
          </cat>
          <val>
            <numRef>
              <f>'Riepilogo'!$D$14:$D$22</f>
            </numRef>
          </val>
        </ser>
        <ser>
          <idx val="1"/>
          <order val="1"/>
          <tx>
            <strRef>
              <f>'Riepilogo'!E13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'Riepilogo'!$A$14:$A$22</f>
            </numRef>
          </cat>
          <val>
            <numRef>
              <f>'Riepilogo'!$E$14:$E$22</f>
            </numRef>
          </val>
        </ser>
        <ser>
          <idx val="2"/>
          <order val="2"/>
          <tx>
            <strRef>
              <f>'Riepilogo'!F13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'Riepilogo'!$A$14:$A$22</f>
            </numRef>
          </cat>
          <val>
            <numRef>
              <f>'Riepilogo'!$F$14:$F$22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#.##0 &quot;€&quot;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stati delle quote</a:t>
            </a:r>
          </a:p>
        </rich>
      </tx>
    </title>
    <plotArea>
      <pieChart>
        <varyColors val="1"/>
        <ser>
          <idx val="0"/>
          <order val="0"/>
          <tx>
            <strRef>
              <f>'Riepilogo'!B32</f>
            </strRef>
          </tx>
          <spPr>
            <a:ln xmlns:a="http://schemas.openxmlformats.org/drawingml/2006/main">
              <a:prstDash val="solid"/>
            </a:ln>
          </spPr>
          <cat>
            <numRef>
              <f>'Riepilogo'!$A$33:$A$35</f>
            </numRef>
          </cat>
          <val>
            <numRef>
              <f>'Riepilogo'!$B$33:$B$35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Andamento mensile: quote emesse e incassi</a:t>
            </a:r>
          </a:p>
        </rich>
      </tx>
    </title>
    <plotArea>
      <lineChart>
        <grouping val="standard"/>
        <ser>
          <idx val="0"/>
          <order val="0"/>
          <tx>
            <strRef>
              <f>'Riepilogo'!B38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'Riepilogo'!$A$39:$A$41</f>
            </numRef>
          </cat>
          <val>
            <numRef>
              <f>'Riepilogo'!$B$39:$B$41</f>
            </numRef>
          </val>
        </ser>
        <ser>
          <idx val="1"/>
          <order val="1"/>
          <tx>
            <strRef>
              <f>'Riepilogo'!C38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'Riepilogo'!$A$39:$A$41</f>
            </numRef>
          </cat>
          <val>
            <numRef>
              <f>'Riepilogo'!$C$39:$C$41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#.##0 &quot;€&quot;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8</col>
      <colOff>0</colOff>
      <row>2</row>
      <rowOff>0</rowOff>
    </from>
    <ext cx="792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21</row>
      <rowOff>0</rowOff>
    </from>
    <ext cx="36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8</col>
      <colOff>0</colOff>
      <row>39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3" customWidth="1" min="3" max="3"/>
    <col width="15" customWidth="1" min="4" max="4"/>
    <col width="20" customWidth="1" min="5" max="5"/>
    <col width="24" customWidth="1" min="6" max="6"/>
    <col width="24" customWidth="1" min="7" max="7"/>
    <col width="20" customWidth="1" min="8" max="8"/>
    <col width="36" customWidth="1" min="9" max="9"/>
    <col width="18" customWidth="1" min="10" max="10"/>
    <col width="14" customWidth="1" min="11" max="11"/>
    <col width="14" customWidth="1" min="12" max="12"/>
    <col width="15" customWidth="1" min="13" max="13"/>
    <col width="18" customWidth="1" min="14" max="14"/>
    <col width="15" customWidth="1" min="15" max="15"/>
    <col width="14" customWidth="1" min="16" max="16"/>
    <col width="18" customWidth="1" min="17" max="17"/>
    <col width="34" customWidth="1" min="18" max="18"/>
  </cols>
  <sheetData>
    <row r="1">
      <c r="A1" s="1" t="inlineStr">
        <is>
          <t>Prospetto Quote Condominiali – Condominio «Residenza Verdi», Via Roma 12, Milano</t>
        </is>
      </c>
    </row>
    <row r="2">
      <c r="A2" s="2" t="inlineStr">
        <is>
          <t>ID quota</t>
        </is>
      </c>
      <c r="B2" s="2" t="inlineStr">
        <is>
          <t>Periodo competenza</t>
        </is>
      </c>
      <c r="C2" s="2" t="inlineStr">
        <is>
          <t>Data scadenza</t>
        </is>
      </c>
      <c r="D2" s="2" t="inlineStr">
        <is>
          <t>Unità immobiliare</t>
        </is>
      </c>
      <c r="E2" s="2" t="inlineStr">
        <is>
          <t>Condòmino</t>
        </is>
      </c>
      <c r="F2" s="2" t="inlineStr">
        <is>
          <t>Indirizzo immobile</t>
        </is>
      </c>
      <c r="G2" s="2" t="inlineStr">
        <is>
          <t>Codice fiscale / P.IVA</t>
        </is>
      </c>
      <c r="H2" s="2" t="inlineStr">
        <is>
          <t>Tipo quota</t>
        </is>
      </c>
      <c r="I2" s="2" t="inlineStr">
        <is>
          <t>Descrizione spesa</t>
        </is>
      </c>
      <c r="J2" s="2" t="inlineStr">
        <is>
          <t>Totale spesa condominiale (€)</t>
        </is>
      </c>
      <c r="K2" s="2" t="inlineStr">
        <is>
          <t>Totale millesimi tabella</t>
        </is>
      </c>
      <c r="L2" s="2" t="inlineStr">
        <is>
          <t>Millesimi unità</t>
        </is>
      </c>
      <c r="M2" s="2" t="inlineStr">
        <is>
          <t>Quota teorica (€)</t>
        </is>
      </c>
      <c r="N2" s="2" t="inlineStr">
        <is>
          <t>Contributo già versato (€)</t>
        </is>
      </c>
      <c r="O2" s="2" t="inlineStr">
        <is>
          <t>Saldo residuo (€)</t>
        </is>
      </c>
      <c r="P2" s="2" t="inlineStr">
        <is>
          <t>Data pagamento</t>
        </is>
      </c>
      <c r="Q2" s="2" t="inlineStr">
        <is>
          <t>Stato</t>
        </is>
      </c>
      <c r="R2" s="2" t="inlineStr">
        <is>
          <t>Note</t>
        </is>
      </c>
    </row>
    <row r="3">
      <c r="A3" s="3" t="inlineStr">
        <is>
          <t>Q-2026-01</t>
        </is>
      </c>
      <c r="B3" s="3" t="inlineStr">
        <is>
          <t>Gennaio 2026</t>
        </is>
      </c>
      <c r="C3" s="30" t="n">
        <v>46053</v>
      </c>
      <c r="D3" s="3" t="inlineStr">
        <is>
          <t>Interno 1</t>
        </is>
      </c>
      <c r="E3" s="5" t="inlineStr">
        <is>
          <t>Marco Rossi</t>
        </is>
      </c>
      <c r="F3" s="5" t="inlineStr">
        <is>
          <t>Via Roma 12, Milano</t>
        </is>
      </c>
      <c r="G3" s="5" t="inlineStr">
        <is>
          <t>RSSMRA80A01F205X</t>
        </is>
      </c>
      <c r="H3" s="3" t="inlineStr">
        <is>
          <t>Ordinaria</t>
        </is>
      </c>
      <c r="I3" s="5" t="inlineStr">
        <is>
          <t>Gestione ordinaria I trimestre</t>
        </is>
      </c>
      <c r="J3" s="6" t="n">
        <v>12000</v>
      </c>
      <c r="K3" s="31" t="n">
        <v>1000</v>
      </c>
      <c r="L3" s="31" t="n">
        <v>125.5</v>
      </c>
      <c r="M3" s="6">
        <f>J3*L3/K3</f>
        <v/>
      </c>
      <c r="N3" s="8" t="n">
        <v>1506</v>
      </c>
      <c r="O3" s="6">
        <f>M3-N3</f>
        <v/>
      </c>
      <c r="P3" s="30" t="n">
        <v>46032</v>
      </c>
      <c r="Q3" s="3">
        <f>IF(N3&gt;=M3,"Pagata",IF(TODAY()&gt;C3,"Scaduta","Parziale/da pagare"))</f>
        <v/>
      </c>
      <c r="R3" s="5" t="inlineStr">
        <is>
          <t>Pagamento completo tramite bonifico</t>
        </is>
      </c>
    </row>
    <row r="4">
      <c r="A4" s="9" t="inlineStr">
        <is>
          <t>Q-2026-02</t>
        </is>
      </c>
      <c r="B4" s="9" t="inlineStr">
        <is>
          <t>Gennaio 2026</t>
        </is>
      </c>
      <c r="C4" s="32" t="n">
        <v>46053</v>
      </c>
      <c r="D4" s="9" t="inlineStr">
        <is>
          <t>Interno 2</t>
        </is>
      </c>
      <c r="E4" s="11" t="inlineStr">
        <is>
          <t>Giulia Bianchi</t>
        </is>
      </c>
      <c r="F4" s="11" t="inlineStr">
        <is>
          <t>Via Roma 12, Milano</t>
        </is>
      </c>
      <c r="G4" s="11" t="inlineStr">
        <is>
          <t>BNCGLI82B45F205Y</t>
        </is>
      </c>
      <c r="H4" s="9" t="inlineStr">
        <is>
          <t>Ordinaria</t>
        </is>
      </c>
      <c r="I4" s="11" t="inlineStr">
        <is>
          <t>Gestione ordinaria I trimestre</t>
        </is>
      </c>
      <c r="J4" s="12" t="n">
        <v>12000</v>
      </c>
      <c r="K4" s="33" t="n">
        <v>1000</v>
      </c>
      <c r="L4" s="33" t="n">
        <v>98.25</v>
      </c>
      <c r="M4" s="12">
        <f>J4*L4/K4</f>
        <v/>
      </c>
      <c r="N4" s="8" t="n">
        <v>600</v>
      </c>
      <c r="O4" s="12">
        <f>M4-N4</f>
        <v/>
      </c>
      <c r="P4" s="32" t="n"/>
      <c r="Q4" s="9">
        <f>IF(N4&gt;=M4,"Pagata",IF(TODAY()&gt;C4,"Scaduta","Parziale/da pagare"))</f>
        <v/>
      </c>
      <c r="R4" s="11" t="inlineStr">
        <is>
          <t>Versato acconto parziale</t>
        </is>
      </c>
    </row>
    <row r="5">
      <c r="A5" s="3" t="inlineStr">
        <is>
          <t>Q-2026-03</t>
        </is>
      </c>
      <c r="B5" s="3" t="inlineStr">
        <is>
          <t>Febbraio 2026</t>
        </is>
      </c>
      <c r="C5" s="30" t="n">
        <v>46081</v>
      </c>
      <c r="D5" s="3" t="inlineStr">
        <is>
          <t>Interno 3</t>
        </is>
      </c>
      <c r="E5" s="5" t="inlineStr">
        <is>
          <t>Luca Ferrari</t>
        </is>
      </c>
      <c r="F5" s="5" t="inlineStr">
        <is>
          <t>Via Roma 12, Milano</t>
        </is>
      </c>
      <c r="G5" s="5" t="inlineStr">
        <is>
          <t>FRRLCU75C12L219K</t>
        </is>
      </c>
      <c r="H5" s="3" t="inlineStr">
        <is>
          <t>Riscaldamento</t>
        </is>
      </c>
      <c r="I5" s="5" t="inlineStr">
        <is>
          <t>Consuntivo riscaldamento invernale</t>
        </is>
      </c>
      <c r="J5" s="6" t="n">
        <v>8500</v>
      </c>
      <c r="K5" s="31" t="n">
        <v>1000</v>
      </c>
      <c r="L5" s="31" t="n">
        <v>145</v>
      </c>
      <c r="M5" s="6">
        <f>J5*L5/K5</f>
        <v/>
      </c>
      <c r="N5" s="8" t="n">
        <v>1232.5</v>
      </c>
      <c r="O5" s="6">
        <f>M5-N5</f>
        <v/>
      </c>
      <c r="P5" s="30" t="n">
        <v>46068</v>
      </c>
      <c r="Q5" s="3">
        <f>IF(N5&gt;=M5,"Pagata",IF(TODAY()&gt;C5,"Scaduta","Parziale/da pagare"))</f>
        <v/>
      </c>
      <c r="R5" s="5" t="inlineStr">
        <is>
          <t>Pagato per intero</t>
        </is>
      </c>
    </row>
    <row r="6">
      <c r="A6" s="9" t="inlineStr">
        <is>
          <t>Q-2026-04</t>
        </is>
      </c>
      <c r="B6" s="9" t="inlineStr">
        <is>
          <t>Febbraio 2026</t>
        </is>
      </c>
      <c r="C6" s="32" t="n">
        <v>46081</v>
      </c>
      <c r="D6" s="9" t="inlineStr">
        <is>
          <t>Interno 4</t>
        </is>
      </c>
      <c r="E6" s="11" t="inlineStr">
        <is>
          <t>Anna Esposito</t>
        </is>
      </c>
      <c r="F6" s="11" t="inlineStr">
        <is>
          <t>Via Roma 12, Milano</t>
        </is>
      </c>
      <c r="G6" s="11" t="inlineStr">
        <is>
          <t>SPSNNA88D55H501Z</t>
        </is>
      </c>
      <c r="H6" s="9" t="inlineStr">
        <is>
          <t>Riscaldamento</t>
        </is>
      </c>
      <c r="I6" s="11" t="inlineStr">
        <is>
          <t>Consuntivo riscaldamento invernale</t>
        </is>
      </c>
      <c r="J6" s="12" t="n">
        <v>8500</v>
      </c>
      <c r="K6" s="33" t="n">
        <v>1000</v>
      </c>
      <c r="L6" s="33" t="n">
        <v>110.75</v>
      </c>
      <c r="M6" s="12">
        <f>J6*L6/K6</f>
        <v/>
      </c>
      <c r="N6" s="8" t="n">
        <v>0</v>
      </c>
      <c r="O6" s="12">
        <f>M6-N6</f>
        <v/>
      </c>
      <c r="P6" s="32" t="n"/>
      <c r="Q6" s="9">
        <f>IF(N6&gt;=M6,"Pagata",IF(TODAY()&gt;C6,"Scaduta","Parziale/da pagare"))</f>
        <v/>
      </c>
      <c r="R6" s="11" t="inlineStr">
        <is>
          <t>Nessun versamento a oggi</t>
        </is>
      </c>
    </row>
    <row r="7">
      <c r="A7" s="3" t="inlineStr">
        <is>
          <t>Q-2026-05</t>
        </is>
      </c>
      <c r="B7" s="3" t="inlineStr">
        <is>
          <t>Febbraio 2026</t>
        </is>
      </c>
      <c r="C7" s="30" t="n">
        <v>46081</v>
      </c>
      <c r="D7" s="3" t="inlineStr">
        <is>
          <t>Interno 5</t>
        </is>
      </c>
      <c r="E7" s="5" t="inlineStr">
        <is>
          <t>Francesca Romano</t>
        </is>
      </c>
      <c r="F7" s="5" t="inlineStr">
        <is>
          <t>Via Roma 12, Milano</t>
        </is>
      </c>
      <c r="G7" s="5" t="inlineStr">
        <is>
          <t>RMNFNC90E60G273J</t>
        </is>
      </c>
      <c r="H7" s="3" t="inlineStr">
        <is>
          <t>Ascensore</t>
        </is>
      </c>
      <c r="I7" s="5" t="inlineStr">
        <is>
          <t>Manutenzione straordinaria ascensore</t>
        </is>
      </c>
      <c r="J7" s="6" t="n">
        <v>4200</v>
      </c>
      <c r="K7" s="31" t="n">
        <v>1000</v>
      </c>
      <c r="L7" s="31" t="n">
        <v>87.5</v>
      </c>
      <c r="M7" s="6">
        <f>J7*L7/K7</f>
        <v/>
      </c>
      <c r="N7" s="8" t="n">
        <v>367.5</v>
      </c>
      <c r="O7" s="6">
        <f>M7-N7</f>
        <v/>
      </c>
      <c r="P7" s="30" t="n">
        <v>46083</v>
      </c>
      <c r="Q7" s="3">
        <f>IF(N7&gt;=M7,"Pagata",IF(TODAY()&gt;C7,"Scaduta","Parziale/da pagare"))</f>
        <v/>
      </c>
      <c r="R7" s="5" t="inlineStr">
        <is>
          <t>Saldato con leggero ritardo</t>
        </is>
      </c>
    </row>
    <row r="8">
      <c r="A8" s="9" t="inlineStr">
        <is>
          <t>Q-2026-06</t>
        </is>
      </c>
      <c r="B8" s="9" t="inlineStr">
        <is>
          <t>Marzo 2026</t>
        </is>
      </c>
      <c r="C8" s="32" t="n">
        <v>46112</v>
      </c>
      <c r="D8" s="9" t="inlineStr">
        <is>
          <t>Interno 6</t>
        </is>
      </c>
      <c r="E8" s="11" t="inlineStr">
        <is>
          <t>Giuseppe Conti</t>
        </is>
      </c>
      <c r="F8" s="11" t="inlineStr">
        <is>
          <t>Via Roma 12, Milano</t>
        </is>
      </c>
      <c r="G8" s="11" t="inlineStr">
        <is>
          <t>CNTGPP70F18A944W</t>
        </is>
      </c>
      <c r="H8" s="9" t="inlineStr">
        <is>
          <t>Straordinaria facciata</t>
        </is>
      </c>
      <c r="I8" s="11" t="inlineStr">
        <is>
          <t>Rifacimento facciata – I rata</t>
        </is>
      </c>
      <c r="J8" s="12" t="n">
        <v>30000</v>
      </c>
      <c r="K8" s="33" t="n">
        <v>1000</v>
      </c>
      <c r="L8" s="33" t="n">
        <v>165</v>
      </c>
      <c r="M8" s="12">
        <f>J8*L8/K8</f>
        <v/>
      </c>
      <c r="N8" s="8" t="n">
        <v>2500</v>
      </c>
      <c r="O8" s="12">
        <f>M8-N8</f>
        <v/>
      </c>
      <c r="P8" s="32" t="n"/>
      <c r="Q8" s="9">
        <f>IF(N8&gt;=M8,"Pagata",IF(TODAY()&gt;C8,"Scaduta","Parziale/da pagare"))</f>
        <v/>
      </c>
      <c r="R8" s="11" t="inlineStr">
        <is>
          <t>Acconto versato, saldo in attesa</t>
        </is>
      </c>
    </row>
    <row r="9">
      <c r="A9" s="3" t="inlineStr">
        <is>
          <t>Q-2026-07</t>
        </is>
      </c>
      <c r="B9" s="3" t="inlineStr">
        <is>
          <t>Marzo 2026</t>
        </is>
      </c>
      <c r="C9" s="30" t="n">
        <v>46112</v>
      </c>
      <c r="D9" s="3" t="inlineStr">
        <is>
          <t>Interno 7</t>
        </is>
      </c>
      <c r="E9" s="5" t="inlineStr">
        <is>
          <t>Sara Greco</t>
        </is>
      </c>
      <c r="F9" s="5" t="inlineStr">
        <is>
          <t>Via Roma 12, Milano</t>
        </is>
      </c>
      <c r="G9" s="5" t="inlineStr">
        <is>
          <t>GRCSRA85G41D612T</t>
        </is>
      </c>
      <c r="H9" s="3" t="inlineStr">
        <is>
          <t>Straordinaria facciata</t>
        </is>
      </c>
      <c r="I9" s="5" t="inlineStr">
        <is>
          <t>Rifacimento facciata – I rata</t>
        </is>
      </c>
      <c r="J9" s="6" t="n">
        <v>30000</v>
      </c>
      <c r="K9" s="31" t="n">
        <v>1000</v>
      </c>
      <c r="L9" s="31" t="n">
        <v>78.5</v>
      </c>
      <c r="M9" s="6">
        <f>J9*L9/K9</f>
        <v/>
      </c>
      <c r="N9" s="8" t="n">
        <v>2355</v>
      </c>
      <c r="O9" s="6">
        <f>M9-N9</f>
        <v/>
      </c>
      <c r="P9" s="30" t="n">
        <v>46101</v>
      </c>
      <c r="Q9" s="3">
        <f>IF(N9&gt;=M9,"Pagata",IF(TODAY()&gt;C9,"Scaduta","Parziale/da pagare"))</f>
        <v/>
      </c>
      <c r="R9" s="5" t="inlineStr">
        <is>
          <t>Pagamento completo</t>
        </is>
      </c>
    </row>
    <row r="10">
      <c r="A10" s="9" t="inlineStr">
        <is>
          <t>Q-2026-08</t>
        </is>
      </c>
      <c r="B10" s="9" t="inlineStr">
        <is>
          <t>Marzo 2026</t>
        </is>
      </c>
      <c r="C10" s="32" t="n">
        <v>46112</v>
      </c>
      <c r="D10" s="9" t="inlineStr">
        <is>
          <t>Interno 8</t>
        </is>
      </c>
      <c r="E10" s="11" t="inlineStr">
        <is>
          <t>Matteo Ricci</t>
        </is>
      </c>
      <c r="F10" s="11" t="inlineStr">
        <is>
          <t>Via Roma 12, Milano</t>
        </is>
      </c>
      <c r="G10" s="11" t="inlineStr">
        <is>
          <t>RCCMTT92H22B354P</t>
        </is>
      </c>
      <c r="H10" s="9" t="inlineStr">
        <is>
          <t>Ordinaria</t>
        </is>
      </c>
      <c r="I10" s="11" t="inlineStr">
        <is>
          <t>Gestione ordinaria I trimestre</t>
        </is>
      </c>
      <c r="J10" s="12" t="n">
        <v>12000</v>
      </c>
      <c r="K10" s="33" t="n">
        <v>1000</v>
      </c>
      <c r="L10" s="33" t="n">
        <v>91.25</v>
      </c>
      <c r="M10" s="12">
        <f>J10*L10/K10</f>
        <v/>
      </c>
      <c r="N10" s="8" t="n">
        <v>0</v>
      </c>
      <c r="O10" s="12">
        <f>M10-N10</f>
        <v/>
      </c>
      <c r="P10" s="32" t="n"/>
      <c r="Q10" s="9">
        <f>IF(N10&gt;=M10,"Pagata",IF(TODAY()&gt;C10,"Scaduta","Parziale/da pagare"))</f>
        <v/>
      </c>
      <c r="R10" s="11" t="inlineStr">
        <is>
          <t>In attesa di bonifico</t>
        </is>
      </c>
    </row>
    <row r="11">
      <c r="A11" s="3" t="inlineStr">
        <is>
          <t>Q-2026-09</t>
        </is>
      </c>
      <c r="B11" s="3" t="inlineStr">
        <is>
          <t>Marzo 2026</t>
        </is>
      </c>
      <c r="C11" s="30" t="n">
        <v>46112</v>
      </c>
      <c r="D11" s="3" t="inlineStr">
        <is>
          <t>Box 12</t>
        </is>
      </c>
      <c r="E11" s="5" t="inlineStr">
        <is>
          <t>Immobiliare Verdi SRL</t>
        </is>
      </c>
      <c r="F11" s="5" t="inlineStr">
        <is>
          <t>Via Roma 12, Milano</t>
        </is>
      </c>
      <c r="G11" s="5" t="inlineStr">
        <is>
          <t>P.IVA 12345678901</t>
        </is>
      </c>
      <c r="H11" s="3" t="inlineStr">
        <is>
          <t>Ascensore</t>
        </is>
      </c>
      <c r="I11" s="5" t="inlineStr">
        <is>
          <t>Manutenzione straordinaria ascensore</t>
        </is>
      </c>
      <c r="J11" s="6" t="n">
        <v>4200</v>
      </c>
      <c r="K11" s="31" t="n">
        <v>1000</v>
      </c>
      <c r="L11" s="31" t="n">
        <v>210.25</v>
      </c>
      <c r="M11" s="6">
        <f>J11*L11/K11</f>
        <v/>
      </c>
      <c r="N11" s="8" t="n">
        <v>400</v>
      </c>
      <c r="O11" s="6">
        <f>M11-N11</f>
        <v/>
      </c>
      <c r="P11" s="30" t="n">
        <v>46127</v>
      </c>
      <c r="Q11" s="3">
        <f>IF(N11&gt;=M11,"Pagata",IF(TODAY()&gt;C11,"Scaduta","Parziale/da pagare"))</f>
        <v/>
      </c>
      <c r="R11" s="5" t="inlineStr">
        <is>
          <t>Acconto parziale società</t>
        </is>
      </c>
    </row>
    <row r="12">
      <c r="I12" s="14" t="inlineStr">
        <is>
          <t>TOTALI</t>
        </is>
      </c>
      <c r="J12" s="15">
        <f>SUM(J3:J11)</f>
        <v/>
      </c>
      <c r="M12" s="15">
        <f>SUM(M3:M11)</f>
        <v/>
      </c>
      <c r="N12" s="15">
        <f>SUM(N3:N11)</f>
        <v/>
      </c>
      <c r="O12" s="15">
        <f>SUM(O3:O11)</f>
        <v/>
      </c>
    </row>
  </sheetData>
  <mergeCells count="1">
    <mergeCell ref="A1:R1"/>
  </mergeCells>
  <conditionalFormatting sqref="Q3:Q11">
    <cfRule type="expression" priority="1" dxfId="0" stopIfTrue="1">
      <formula>$Q3="Pagata"</formula>
    </cfRule>
    <cfRule type="expression" priority="2" dxfId="1" stopIfTrue="1">
      <formula>$Q3="Scaduta"</formula>
    </cfRule>
    <cfRule type="expression" priority="3" dxfId="2" stopIfTrue="1">
      <formula>$Q3="Parziale/da pagare"</formula>
    </cfRule>
  </conditionalFormatting>
  <dataValidations count="2">
    <dataValidation sqref="H3:H21" showErrorMessage="1" showInputMessage="1" allowBlank="1" type="list">
      <formula1>"Ordinaria,Riscaldamento,Ascensore,Straordinaria facciata,Pulizia scale,Giardino"</formula1>
    </dataValidation>
    <dataValidation sqref="Q3:Q21" showErrorMessage="1" showInputMessage="1" allowBlank="1" type="list">
      <formula1>"Pagata,Scaduta,Parziale/da pagare"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6" customWidth="1" min="2" max="2"/>
    <col width="16" customWidth="1" min="3" max="3"/>
    <col width="18" customWidth="1" min="4" max="4"/>
    <col width="18" customWidth="1" min="5" max="5"/>
    <col width="16" customWidth="1" min="6" max="6"/>
    <col width="22" customWidth="1" min="7" max="7"/>
  </cols>
  <sheetData>
    <row r="1">
      <c r="A1" s="1" t="inlineStr">
        <is>
          <t>Riepilogo quote condominiali – Dashboard</t>
        </is>
      </c>
    </row>
    <row r="2">
      <c r="A2" s="16" t="inlineStr">
        <is>
          <t>Indicatori chiave (KPI)</t>
        </is>
      </c>
    </row>
    <row r="3">
      <c r="A3" s="17" t="inlineStr">
        <is>
          <t>Totale quote emesse</t>
        </is>
      </c>
      <c r="B3" s="18">
        <f>SUM('Quote condominiali'!M3:M11)</f>
        <v/>
      </c>
    </row>
    <row r="4">
      <c r="A4" s="17" t="inlineStr">
        <is>
          <t>Totale versato</t>
        </is>
      </c>
      <c r="B4" s="18">
        <f>SUM('Quote condominiali'!N3:N11)</f>
        <v/>
      </c>
    </row>
    <row r="5">
      <c r="A5" s="17" t="inlineStr">
        <is>
          <t>Totale residuo</t>
        </is>
      </c>
      <c r="B5" s="18">
        <f>SUM('Quote condominiali'!O3:O11)</f>
        <v/>
      </c>
    </row>
    <row r="6">
      <c r="A6" s="17" t="inlineStr">
        <is>
          <t>Percentuale incassata</t>
        </is>
      </c>
      <c r="B6" s="34">
        <f>IF(B3=0,0,B4/B3)</f>
        <v/>
      </c>
    </row>
    <row r="7">
      <c r="A7" s="17" t="inlineStr">
        <is>
          <t>Media quota per unità</t>
        </is>
      </c>
      <c r="B7" s="18">
        <f>AVERAGE('Quote condominiali'!M3:M11)</f>
        <v/>
      </c>
    </row>
    <row r="8">
      <c r="A8" s="17" t="inlineStr">
        <is>
          <t>Numero quote pagate</t>
        </is>
      </c>
      <c r="B8" s="20">
        <f>COUNTIF('Quote condominiali'!Q3:Q11,"Pagata")</f>
        <v/>
      </c>
    </row>
    <row r="9">
      <c r="A9" s="17" t="inlineStr">
        <is>
          <t>Numero quote scadute</t>
        </is>
      </c>
      <c r="B9" s="20">
        <f>COUNTIF('Quote condominiali'!Q3:Q11,"Scaduta")</f>
        <v/>
      </c>
    </row>
    <row r="10">
      <c r="A10" s="17" t="inlineStr">
        <is>
          <t>Numero quote parziali/da pagare</t>
        </is>
      </c>
      <c r="B10" s="20">
        <f>COUNTIF('Quote condominiali'!Q3:Q11,"Parziale/da pagare")</f>
        <v/>
      </c>
    </row>
    <row r="11"/>
    <row r="12">
      <c r="A12" s="16" t="inlineStr">
        <is>
          <t>Riepilogo per condòmino</t>
        </is>
      </c>
    </row>
    <row r="13">
      <c r="A13" s="2" t="inlineStr">
        <is>
          <t>Condòmino</t>
        </is>
      </c>
      <c r="B13" s="2" t="inlineStr">
        <is>
          <t>Unità</t>
        </is>
      </c>
      <c r="C13" s="2" t="inlineStr">
        <is>
          <t>Millesimi</t>
        </is>
      </c>
      <c r="D13" s="2" t="inlineStr">
        <is>
          <t>Totale dovuto (€)</t>
        </is>
      </c>
      <c r="E13" s="2" t="inlineStr">
        <is>
          <t>Totale versato (€)</t>
        </is>
      </c>
      <c r="F13" s="2" t="inlineStr">
        <is>
          <t>Residuo (€)</t>
        </is>
      </c>
      <c r="G13" s="2" t="inlineStr">
        <is>
          <t>Stato posizione</t>
        </is>
      </c>
    </row>
    <row r="14">
      <c r="A14" s="21" t="inlineStr">
        <is>
          <t>Marco Rossi</t>
        </is>
      </c>
      <c r="B14" s="21">
        <f>IFERROR(VLOOKUP(A14,'Quote condominiali'!$E$3:$L$11,1,FALSE),"")</f>
        <v/>
      </c>
      <c r="C14" s="35">
        <f>IFERROR(VLOOKUP(A14,'Quote condominiali'!$E$3:$L$11,8,FALSE),0)</f>
        <v/>
      </c>
      <c r="D14" s="23">
        <f>SUMIF('Quote condominiali'!$E$3:$E$11,A14,'Quote condominiali'!$M$3:$M$11)</f>
        <v/>
      </c>
      <c r="E14" s="23">
        <f>SUMIF('Quote condominiali'!$E$3:$E$11,A14,'Quote condominiali'!$N$3:$N$11)</f>
        <v/>
      </c>
      <c r="F14" s="23">
        <f>D14-E14</f>
        <v/>
      </c>
      <c r="G14" s="21">
        <f>IF(F14&lt;=0,"In regola",IF(E14&gt;0,"Parzialmente versato","Non versato"))</f>
        <v/>
      </c>
    </row>
    <row r="15">
      <c r="A15" s="24" t="inlineStr">
        <is>
          <t>Giulia Bianchi</t>
        </is>
      </c>
      <c r="B15" s="24">
        <f>IFERROR(VLOOKUP(A15,'Quote condominiali'!$E$3:$L$11,1,FALSE),"")</f>
        <v/>
      </c>
      <c r="C15" s="36">
        <f>IFERROR(VLOOKUP(A15,'Quote condominiali'!$E$3:$L$11,8,FALSE),0)</f>
        <v/>
      </c>
      <c r="D15" s="26">
        <f>SUMIF('Quote condominiali'!$E$3:$E$11,A15,'Quote condominiali'!$M$3:$M$11)</f>
        <v/>
      </c>
      <c r="E15" s="26">
        <f>SUMIF('Quote condominiali'!$E$3:$E$11,A15,'Quote condominiali'!$N$3:$N$11)</f>
        <v/>
      </c>
      <c r="F15" s="26">
        <f>D15-E15</f>
        <v/>
      </c>
      <c r="G15" s="24">
        <f>IF(F15&lt;=0,"In regola",IF(E15&gt;0,"Parzialmente versato","Non versato"))</f>
        <v/>
      </c>
    </row>
    <row r="16">
      <c r="A16" s="21" t="inlineStr">
        <is>
          <t>Luca Ferrari</t>
        </is>
      </c>
      <c r="B16" s="21">
        <f>IFERROR(VLOOKUP(A16,'Quote condominiali'!$E$3:$L$11,1,FALSE),"")</f>
        <v/>
      </c>
      <c r="C16" s="35">
        <f>IFERROR(VLOOKUP(A16,'Quote condominiali'!$E$3:$L$11,8,FALSE),0)</f>
        <v/>
      </c>
      <c r="D16" s="23">
        <f>SUMIF('Quote condominiali'!$E$3:$E$11,A16,'Quote condominiali'!$M$3:$M$11)</f>
        <v/>
      </c>
      <c r="E16" s="23">
        <f>SUMIF('Quote condominiali'!$E$3:$E$11,A16,'Quote condominiali'!$N$3:$N$11)</f>
        <v/>
      </c>
      <c r="F16" s="23">
        <f>D16-E16</f>
        <v/>
      </c>
      <c r="G16" s="21">
        <f>IF(F16&lt;=0,"In regola",IF(E16&gt;0,"Parzialmente versato","Non versato"))</f>
        <v/>
      </c>
    </row>
    <row r="17">
      <c r="A17" s="24" t="inlineStr">
        <is>
          <t>Anna Esposito</t>
        </is>
      </c>
      <c r="B17" s="24">
        <f>IFERROR(VLOOKUP(A17,'Quote condominiali'!$E$3:$L$11,1,FALSE),"")</f>
        <v/>
      </c>
      <c r="C17" s="36">
        <f>IFERROR(VLOOKUP(A17,'Quote condominiali'!$E$3:$L$11,8,FALSE),0)</f>
        <v/>
      </c>
      <c r="D17" s="26">
        <f>SUMIF('Quote condominiali'!$E$3:$E$11,A17,'Quote condominiali'!$M$3:$M$11)</f>
        <v/>
      </c>
      <c r="E17" s="26">
        <f>SUMIF('Quote condominiali'!$E$3:$E$11,A17,'Quote condominiali'!$N$3:$N$11)</f>
        <v/>
      </c>
      <c r="F17" s="26">
        <f>D17-E17</f>
        <v/>
      </c>
      <c r="G17" s="24">
        <f>IF(F17&lt;=0,"In regola",IF(E17&gt;0,"Parzialmente versato","Non versato"))</f>
        <v/>
      </c>
    </row>
    <row r="18">
      <c r="A18" s="21" t="inlineStr">
        <is>
          <t>Francesca Romano</t>
        </is>
      </c>
      <c r="B18" s="21">
        <f>IFERROR(VLOOKUP(A18,'Quote condominiali'!$E$3:$L$11,1,FALSE),"")</f>
        <v/>
      </c>
      <c r="C18" s="35">
        <f>IFERROR(VLOOKUP(A18,'Quote condominiali'!$E$3:$L$11,8,FALSE),0)</f>
        <v/>
      </c>
      <c r="D18" s="23">
        <f>SUMIF('Quote condominiali'!$E$3:$E$11,A18,'Quote condominiali'!$M$3:$M$11)</f>
        <v/>
      </c>
      <c r="E18" s="23">
        <f>SUMIF('Quote condominiali'!$E$3:$E$11,A18,'Quote condominiali'!$N$3:$N$11)</f>
        <v/>
      </c>
      <c r="F18" s="23">
        <f>D18-E18</f>
        <v/>
      </c>
      <c r="G18" s="21">
        <f>IF(F18&lt;=0,"In regola",IF(E18&gt;0,"Parzialmente versato","Non versato"))</f>
        <v/>
      </c>
    </row>
    <row r="19">
      <c r="A19" s="24" t="inlineStr">
        <is>
          <t>Giuseppe Conti</t>
        </is>
      </c>
      <c r="B19" s="24">
        <f>IFERROR(VLOOKUP(A19,'Quote condominiali'!$E$3:$L$11,1,FALSE),"")</f>
        <v/>
      </c>
      <c r="C19" s="36">
        <f>IFERROR(VLOOKUP(A19,'Quote condominiali'!$E$3:$L$11,8,FALSE),0)</f>
        <v/>
      </c>
      <c r="D19" s="26">
        <f>SUMIF('Quote condominiali'!$E$3:$E$11,A19,'Quote condominiali'!$M$3:$M$11)</f>
        <v/>
      </c>
      <c r="E19" s="26">
        <f>SUMIF('Quote condominiali'!$E$3:$E$11,A19,'Quote condominiali'!$N$3:$N$11)</f>
        <v/>
      </c>
      <c r="F19" s="26">
        <f>D19-E19</f>
        <v/>
      </c>
      <c r="G19" s="24">
        <f>IF(F19&lt;=0,"In regola",IF(E19&gt;0,"Parzialmente versato","Non versato"))</f>
        <v/>
      </c>
    </row>
    <row r="20">
      <c r="A20" s="21" t="inlineStr">
        <is>
          <t>Sara Greco</t>
        </is>
      </c>
      <c r="B20" s="21">
        <f>IFERROR(VLOOKUP(A20,'Quote condominiali'!$E$3:$L$11,1,FALSE),"")</f>
        <v/>
      </c>
      <c r="C20" s="35">
        <f>IFERROR(VLOOKUP(A20,'Quote condominiali'!$E$3:$L$11,8,FALSE),0)</f>
        <v/>
      </c>
      <c r="D20" s="23">
        <f>SUMIF('Quote condominiali'!$E$3:$E$11,A20,'Quote condominiali'!$M$3:$M$11)</f>
        <v/>
      </c>
      <c r="E20" s="23">
        <f>SUMIF('Quote condominiali'!$E$3:$E$11,A20,'Quote condominiali'!$N$3:$N$11)</f>
        <v/>
      </c>
      <c r="F20" s="23">
        <f>D20-E20</f>
        <v/>
      </c>
      <c r="G20" s="21">
        <f>IF(F20&lt;=0,"In regola",IF(E20&gt;0,"Parzialmente versato","Non versato"))</f>
        <v/>
      </c>
    </row>
    <row r="21">
      <c r="A21" s="24" t="inlineStr">
        <is>
          <t>Matteo Ricci</t>
        </is>
      </c>
      <c r="B21" s="24">
        <f>IFERROR(VLOOKUP(A21,'Quote condominiali'!$E$3:$L$11,1,FALSE),"")</f>
        <v/>
      </c>
      <c r="C21" s="36">
        <f>IFERROR(VLOOKUP(A21,'Quote condominiali'!$E$3:$L$11,8,FALSE),0)</f>
        <v/>
      </c>
      <c r="D21" s="26">
        <f>SUMIF('Quote condominiali'!$E$3:$E$11,A21,'Quote condominiali'!$M$3:$M$11)</f>
        <v/>
      </c>
      <c r="E21" s="26">
        <f>SUMIF('Quote condominiali'!$E$3:$E$11,A21,'Quote condominiali'!$N$3:$N$11)</f>
        <v/>
      </c>
      <c r="F21" s="26">
        <f>D21-E21</f>
        <v/>
      </c>
      <c r="G21" s="24">
        <f>IF(F21&lt;=0,"In regola",IF(E21&gt;0,"Parzialmente versato","Non versato"))</f>
        <v/>
      </c>
    </row>
    <row r="22">
      <c r="A22" s="21" t="inlineStr">
        <is>
          <t>Immobiliare Verdi SRL</t>
        </is>
      </c>
      <c r="B22" s="21">
        <f>IFERROR(VLOOKUP(A22,'Quote condominiali'!$E$3:$L$11,1,FALSE),"")</f>
        <v/>
      </c>
      <c r="C22" s="35">
        <f>IFERROR(VLOOKUP(A22,'Quote condominiali'!$E$3:$L$11,8,FALSE),0)</f>
        <v/>
      </c>
      <c r="D22" s="23">
        <f>SUMIF('Quote condominiali'!$E$3:$E$11,A22,'Quote condominiali'!$M$3:$M$11)</f>
        <v/>
      </c>
      <c r="E22" s="23">
        <f>SUMIF('Quote condominiali'!$E$3:$E$11,A22,'Quote condominiali'!$N$3:$N$11)</f>
        <v/>
      </c>
      <c r="F22" s="23">
        <f>D22-E22</f>
        <v/>
      </c>
      <c r="G22" s="21">
        <f>IF(F22&lt;=0,"In regola",IF(E22&gt;0,"Parzialmente versato","Non versato"))</f>
        <v/>
      </c>
    </row>
    <row r="23"/>
    <row r="24">
      <c r="A24" s="16" t="inlineStr">
        <is>
          <t>Riepilogo per tipo quota</t>
        </is>
      </c>
    </row>
    <row r="25">
      <c r="A25" s="2" t="inlineStr">
        <is>
          <t>Tipo quota</t>
        </is>
      </c>
      <c r="B25" s="2" t="inlineStr">
        <is>
          <t>Totale dovuto (€)</t>
        </is>
      </c>
      <c r="C25" s="2" t="inlineStr">
        <is>
          <t>Totale versato (€)</t>
        </is>
      </c>
      <c r="D25" s="2" t="inlineStr">
        <is>
          <t>Residuo (€)</t>
        </is>
      </c>
    </row>
    <row r="26">
      <c r="A26" s="21" t="inlineStr">
        <is>
          <t>Ordinaria</t>
        </is>
      </c>
      <c r="B26" s="23">
        <f>SUMIF('Quote condominiali'!$H$3:$H$11,A26,'Quote condominiali'!$M$3:$M$11)</f>
        <v/>
      </c>
      <c r="C26" s="23">
        <f>SUMIF('Quote condominiali'!$H$3:$H$11,A26,'Quote condominiali'!$N$3:$N$11)</f>
        <v/>
      </c>
      <c r="D26" s="23">
        <f>B26-C26</f>
        <v/>
      </c>
    </row>
    <row r="27">
      <c r="A27" s="24" t="inlineStr">
        <is>
          <t>Riscaldamento</t>
        </is>
      </c>
      <c r="B27" s="26">
        <f>SUMIF('Quote condominiali'!$H$3:$H$11,A27,'Quote condominiali'!$M$3:$M$11)</f>
        <v/>
      </c>
      <c r="C27" s="26">
        <f>SUMIF('Quote condominiali'!$H$3:$H$11,A27,'Quote condominiali'!$N$3:$N$11)</f>
        <v/>
      </c>
      <c r="D27" s="26">
        <f>B27-C27</f>
        <v/>
      </c>
    </row>
    <row r="28">
      <c r="A28" s="21" t="inlineStr">
        <is>
          <t>Ascensore</t>
        </is>
      </c>
      <c r="B28" s="23">
        <f>SUMIF('Quote condominiali'!$H$3:$H$11,A28,'Quote condominiali'!$M$3:$M$11)</f>
        <v/>
      </c>
      <c r="C28" s="23">
        <f>SUMIF('Quote condominiali'!$H$3:$H$11,A28,'Quote condominiali'!$N$3:$N$11)</f>
        <v/>
      </c>
      <c r="D28" s="23">
        <f>B28-C28</f>
        <v/>
      </c>
    </row>
    <row r="29">
      <c r="A29" s="24" t="inlineStr">
        <is>
          <t>Straordinaria facciata</t>
        </is>
      </c>
      <c r="B29" s="26">
        <f>SUMIF('Quote condominiali'!$H$3:$H$11,A29,'Quote condominiali'!$M$3:$M$11)</f>
        <v/>
      </c>
      <c r="C29" s="26">
        <f>SUMIF('Quote condominiali'!$H$3:$H$11,A29,'Quote condominiali'!$N$3:$N$11)</f>
        <v/>
      </c>
      <c r="D29" s="26">
        <f>B29-C29</f>
        <v/>
      </c>
    </row>
    <row r="30"/>
    <row r="31">
      <c r="A31" s="16" t="inlineStr">
        <is>
          <t>Distribuzione stati</t>
        </is>
      </c>
    </row>
    <row r="32">
      <c r="A32" s="2" t="inlineStr">
        <is>
          <t>Stato</t>
        </is>
      </c>
      <c r="B32" s="2" t="inlineStr">
        <is>
          <t>Numero quote</t>
        </is>
      </c>
    </row>
    <row r="33">
      <c r="A33" s="24" t="inlineStr">
        <is>
          <t>Pagata</t>
        </is>
      </c>
      <c r="B33" s="24">
        <f>COUNTIF('Quote condominiali'!$Q$3:$Q$11,A33)</f>
        <v/>
      </c>
    </row>
    <row r="34">
      <c r="A34" s="24" t="inlineStr">
        <is>
          <t>Parziale/da pagare</t>
        </is>
      </c>
      <c r="B34" s="24">
        <f>COUNTIF('Quote condominiali'!$Q$3:$Q$11,A34)</f>
        <v/>
      </c>
    </row>
    <row r="35">
      <c r="A35" s="24" t="inlineStr">
        <is>
          <t>Scaduta</t>
        </is>
      </c>
      <c r="B35" s="24">
        <f>COUNTIF('Quote condominiali'!$Q$3:$Q$11,A35)</f>
        <v/>
      </c>
    </row>
    <row r="36"/>
    <row r="37">
      <c r="A37" s="16" t="inlineStr">
        <is>
          <t>Andamento mensile</t>
        </is>
      </c>
    </row>
    <row r="38">
      <c r="A38" s="2" t="inlineStr">
        <is>
          <t>Periodo</t>
        </is>
      </c>
      <c r="B38" s="2" t="inlineStr">
        <is>
          <t>Quote emesse (€)</t>
        </is>
      </c>
      <c r="C38" s="2" t="inlineStr">
        <is>
          <t>Incassi (€)</t>
        </is>
      </c>
    </row>
    <row r="39">
      <c r="A39" s="24" t="inlineStr">
        <is>
          <t>Gennaio 2026</t>
        </is>
      </c>
      <c r="B39" s="26">
        <f>SUMIF('Quote condominiali'!$B$3:$B$11,A39,'Quote condominiali'!$M$3:$M$11)</f>
        <v/>
      </c>
      <c r="C39" s="26">
        <f>SUMIF('Quote condominiali'!$B$3:$B$11,A39,'Quote condominiali'!$N$3:$N$11)</f>
        <v/>
      </c>
    </row>
    <row r="40">
      <c r="A40" s="24" t="inlineStr">
        <is>
          <t>Febbraio 2026</t>
        </is>
      </c>
      <c r="B40" s="26">
        <f>SUMIF('Quote condominiali'!$B$3:$B$11,A40,'Quote condominiali'!$M$3:$M$11)</f>
        <v/>
      </c>
      <c r="C40" s="26">
        <f>SUMIF('Quote condominiali'!$B$3:$B$11,A40,'Quote condominiali'!$N$3:$N$11)</f>
        <v/>
      </c>
    </row>
    <row r="41">
      <c r="A41" s="24" t="inlineStr">
        <is>
          <t>Marzo 2026</t>
        </is>
      </c>
      <c r="B41" s="26">
        <f>SUMIF('Quote condominiali'!$B$3:$B$11,A41,'Quote condominiali'!$M$3:$M$11)</f>
        <v/>
      </c>
      <c r="C41" s="26">
        <f>SUMIF('Quote condominiali'!$B$3:$B$11,A41,'Quote condominiali'!$N$3:$N$11)</f>
        <v/>
      </c>
    </row>
  </sheetData>
  <mergeCells count="1">
    <mergeCell ref="A1:G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27" t="inlineStr">
        <is>
          <t>Istruzioni – Prospetto quote condominiali</t>
        </is>
      </c>
    </row>
    <row r="2"/>
    <row r="3">
      <c r="A3" s="28" t="inlineStr">
        <is>
          <t>Finalità del prospetto</t>
        </is>
      </c>
    </row>
    <row r="4" ht="45" customHeight="1">
      <c r="A4" s="29" t="inlineStr">
        <is>
          <t>Questo file permette all'amministratore di condominio (o al condòmino delegato) di monitorare le quote ordinarie e straordinarie addebitate a ciascuna unità immobiliare, i versamenti effettuati e i saldi residui.</t>
        </is>
      </c>
    </row>
    <row r="5">
      <c r="A5" s="28" t="inlineStr">
        <is>
          <t>Millesimi, quote ordinarie e straordinarie</t>
        </is>
      </c>
    </row>
    <row r="6" ht="45" customHeight="1">
      <c r="A6" s="29" t="inlineStr">
        <is>
          <t>I millesimi esprimono il valore proporzionale di ciascuna unità immobiliare rispetto all'intero edificio (totale tabella = 1.000,000). Le quote ordinarie coprono le spese di gestione corrente (pulizia, utenze, manutenzione); le quote straordinarie riguardano lavori deliberati dall'assemblea (facciata, ascensore, tetto).</t>
        </is>
      </c>
    </row>
    <row r="7" ht="45" customHeight="1">
      <c r="A7" s="29" t="inlineStr">
        <is>
          <t>La quota teorica è calcolata in proporzione ai millesimi: Quota teorica = Totale spesa × Millesimi unità / Totale millesimi tabella (colonna M del foglio «Quote condominiali»).</t>
        </is>
      </c>
    </row>
    <row r="8">
      <c r="A8" s="28" t="inlineStr">
        <is>
          <t>Come inserire una nuova riga</t>
        </is>
      </c>
    </row>
    <row r="9" ht="45" customHeight="1">
      <c r="A9" s="29" t="inlineStr">
        <is>
          <t>1. Aggiungere una riga nella tabella del foglio «Quote condominiali» subito sotto l'ultima quota esistente.</t>
        </is>
      </c>
    </row>
    <row r="10" ht="45" customHeight="1">
      <c r="A10" s="29" t="inlineStr">
        <is>
          <t>2. Compilare le colonne da A a L e la colonna N (contributo già versato, cella gialla) e P (data pagamento).</t>
        </is>
      </c>
    </row>
    <row r="11" ht="45" customHeight="1">
      <c r="A11" s="29" t="inlineStr">
        <is>
          <t>3. Copiare le formule delle colonne M (quota teorica), O (saldo residuo) e Q (stato) dalla riga precedente.</t>
        </is>
      </c>
    </row>
    <row r="12" ht="45" customHeight="1">
      <c r="A12" s="29" t="inlineStr">
        <is>
          <t>4. Usare i menu a tendina per «Tipo quota» e «Stato»; lo stato viene comunque calcolato automaticamente.</t>
        </is>
      </c>
    </row>
    <row r="13" ht="45" customHeight="1">
      <c r="A13" s="29" t="inlineStr">
        <is>
          <t>5. Aggiornare, se necessario, l'elenco dei condòmini nel foglio «Riepilogo» per includere la nuova unità.</t>
        </is>
      </c>
    </row>
    <row r="14">
      <c r="A14" s="28" t="inlineStr">
        <is>
          <t>Tabelle millesimali, spese e delibere</t>
        </is>
      </c>
    </row>
    <row r="15" ht="45" customHeight="1">
      <c r="A15" s="29" t="inlineStr">
        <is>
          <t>Le spese devono essere ripartite secondo la tabella millesimale pertinente (proprietà generale, riscaldamento, ascensore). Le spese straordinarie devono essere coperte da apposita delibera assembleare e ripartite secondo i criteri di legge o di regolamento di condominio.</t>
        </is>
      </c>
    </row>
    <row r="16">
      <c r="A16" s="28" t="inlineStr">
        <is>
          <t>Formattazione condizionale</t>
        </is>
      </c>
    </row>
    <row r="17" ht="45" customHeight="1">
      <c r="A17" s="29" t="inlineStr">
        <is>
          <t>La colonna «Stato» evidenzia automaticamente: verde = Pagata, rosso = Scaduta, giallo = Parziale/da pagare.</t>
        </is>
      </c>
    </row>
    <row r="18">
      <c r="A18" s="28" t="inlineStr">
        <is>
          <t>Avvertenza</t>
        </is>
      </c>
    </row>
    <row r="19" ht="45" customHeight="1">
      <c r="A19" s="29" t="inlineStr">
        <is>
          <t>Questo prospetto è uno strumento gestionale di supporto e NON sostituisce la documentazione contabile ufficiale dell'amministratore di condominio (bilancio consuntivo, rendiconto, verbali e delibere assembleari).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2026-08-01T13:35:09Z</dcterms:created>
  <dcterms:modified xmlns:dcterms="http://purl.org/dc/terms/" xmlns:xsi="http://www.w3.org/2001/XMLSchema-instance" xsi:type="dcterms:W3CDTF">2026-08-01T13:35:09Z</dcterms:modified>
</cp:coreProperties>
</file>