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atti" sheetId="1" state="visible" r:id="rId1"/>
    <sheet xmlns:r="http://schemas.openxmlformats.org/officeDocument/2006/relationships" name="Proroghe_Rinnovi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D/MM/YYYY"/>
    <numFmt numFmtId="165" formatCode="#.##0"/>
    <numFmt numFmtId="166" formatCode="#.##0,00 &quot;€&quot;"/>
    <numFmt numFmtId="167" formatCode="0.00&quot;%&quot;"/>
    <numFmt numFmtId="168" formatCode="0.0%"/>
  </numFmts>
  <fonts count="12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b val="1"/>
      <sz val="11"/>
    </font>
    <font>
      <b val="1"/>
      <color rgb="000F766E"/>
      <sz val="12"/>
    </font>
    <font>
      <b val="1"/>
      <color rgb="000F766E"/>
      <sz val="11"/>
    </font>
    <font>
      <b val="1"/>
      <color rgb="00FFFFFF"/>
      <sz val="10"/>
    </font>
    <font>
      <b val="1"/>
      <color rgb="00166534"/>
    </font>
    <font>
      <b val="1"/>
      <color rgb="00D97706"/>
    </font>
    <font>
      <b val="1"/>
      <color rgb="00DC2626"/>
    </font>
    <font>
      <b val="1"/>
      <color rgb="0092400E"/>
    </font>
    <font>
      <b val="1"/>
      <color rgb="00FFFFFF"/>
    </font>
  </fonts>
  <fills count="11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CCFBF1"/>
      </patternFill>
    </fill>
    <fill>
      <patternFill patternType="solid">
        <fgColor rgb="00DCFCE7"/>
      </patternFill>
    </fill>
    <fill>
      <patternFill patternType="solid">
        <fgColor rgb="00FEF3C7"/>
      </patternFill>
    </fill>
    <fill>
      <patternFill patternType="solid">
        <fgColor rgb="00FEE2E2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7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0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0" fontId="0" fillId="5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5" fontId="4" fillId="0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left" vertical="center" wrapText="1"/>
    </xf>
    <xf numFmtId="165" fontId="0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168" fontId="4" fillId="0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2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left" vertical="center" wrapText="1"/>
    </xf>
    <xf numFmtId="0" fontId="6" fillId="6" borderId="1" applyAlignment="1" pivotButton="0" quotePrefix="0" xfId="0">
      <alignment horizontal="left" vertical="center" wrapText="1"/>
    </xf>
    <xf numFmtId="0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7" fillId="8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 wrapText="1"/>
    </xf>
    <xf numFmtId="0" fontId="8" fillId="9" borderId="1" applyAlignment="1" pivotButton="0" quotePrefix="0" xfId="0">
      <alignment horizontal="left" vertical="center" wrapText="1"/>
    </xf>
    <xf numFmtId="0" fontId="9" fillId="10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left" vertical="center" wrapText="1"/>
    </xf>
    <xf numFmtId="0" fontId="11" fillId="6" borderId="1" applyAlignment="1" pivotButton="0" quotePrefix="0" xfId="0">
      <alignment horizontal="left" vertical="center" wrapText="1"/>
    </xf>
    <xf numFmtId="164" fontId="0" fillId="0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168" fontId="4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D97706"/>
      </font>
      <fill>
        <patternFill patternType="solid">
          <fgColor rgb="00FEF3C7"/>
        </patternFill>
      </fill>
    </dxf>
    <dxf>
      <font>
        <b val="1"/>
        <color rgb="00166534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Contratti per Stato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'Dashboard'!$D$4:$D$7</f>
            </numRef>
          </cat>
          <val>
            <numRef>
              <f>'Dashboard'!$E$4:$E$7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N. Contratti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Regime Fiscale</a:t>
            </a:r>
          </a:p>
        </rich>
      </tx>
    </title>
    <plotArea>
      <pieChart>
        <varyColors val="1"/>
        <ser>
          <idx val="0"/>
          <order val="0"/>
          <tx>
            <strRef>
              <f>'Dashboard'!H3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F766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14B8A6"/>
              </a:solidFill>
              <a:ln xmlns:a="http://schemas.openxmlformats.org/drawingml/2006/main">
                <a:prstDash val="solid"/>
              </a:ln>
            </spPr>
          </dPt>
          <cat>
            <numRef>
              <f>'Dashboard'!$G$4:$G$5</f>
            </numRef>
          </cat>
          <val>
            <numRef>
              <f>'Dashboard'!$H$4:$H$5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Andamento Canone per Proroga/Rinnovo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'Dashboard'!B33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'Dashboard'!$A$34:$A$40</f>
            </numRef>
          </cat>
          <val>
            <numRef>
              <f>'Dashboard'!$B$34:$B$40</f>
            </numRef>
          </val>
        </ser>
        <ser>
          <idx val="1"/>
          <order val="1"/>
          <tx>
            <strRef>
              <f>'Dashboard'!C33</f>
            </strRef>
          </tx>
          <spPr>
            <a:ln xmlns:a="http://schemas.openxmlformats.org/drawingml/2006/main">
              <a:solidFill>
                <a:srgbClr val="F59E0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'Dashboard'!$A$34:$A$40</f>
            </numRef>
          </cat>
          <val>
            <numRef>
              <f>'Dashboard'!$C$34:$C$40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ID Proroga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Canone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15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42</row>
      <rowOff>0</rowOff>
    </from>
    <ext cx="792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4" customWidth="1" min="4" max="4"/>
    <col width="16" customWidth="1" min="5" max="5"/>
    <col width="13" customWidth="1" min="6" max="6"/>
    <col width="22" customWidth="1" min="7" max="7"/>
    <col width="22" customWidth="1" min="8" max="8"/>
    <col width="22" customWidth="1" min="9" max="9"/>
    <col width="24" customWidth="1" min="10" max="10"/>
    <col width="14" customWidth="1" min="11" max="11"/>
    <col width="16" customWidth="1" min="12" max="12"/>
    <col width="16" customWidth="1" min="13" max="13"/>
    <col width="16" customWidth="1" min="14" max="14"/>
    <col width="18" customWidth="1" min="15" max="15"/>
    <col width="18" customWidth="1" min="16" max="16"/>
    <col width="20" customWidth="1" min="17" max="17"/>
    <col width="16" customWidth="1" min="18" max="18"/>
    <col width="16" customWidth="1" min="19" max="19"/>
    <col width="24" customWidth="1" min="20" max="20"/>
  </cols>
  <sheetData>
    <row r="1" ht="22" customHeight="1">
      <c r="A1" s="1" t="inlineStr">
        <is>
          <t>REGISTRO CONTRATTI DI LOCAZIONE — PROROGA E RINNOVI</t>
        </is>
      </c>
    </row>
    <row r="2" ht="36" customHeight="1">
      <c r="A2" s="2" t="inlineStr">
        <is>
          <t>ID Contratto</t>
        </is>
      </c>
      <c r="B2" s="2" t="inlineStr">
        <is>
          <t>Tipo contratto</t>
        </is>
      </c>
      <c r="C2" s="2" t="inlineStr">
        <is>
          <t>Data stipula</t>
        </is>
      </c>
      <c r="D2" s="2" t="inlineStr">
        <is>
          <t>Data inizio</t>
        </is>
      </c>
      <c r="E2" s="2" t="inlineStr">
        <is>
          <t>Data scadenza</t>
        </is>
      </c>
      <c r="F2" s="2" t="inlineStr">
        <is>
          <t>Durata mesi</t>
        </is>
      </c>
      <c r="G2" s="2" t="inlineStr">
        <is>
          <t>Proprietario</t>
        </is>
      </c>
      <c r="H2" s="2" t="inlineStr">
        <is>
          <t>Inquilino</t>
        </is>
      </c>
      <c r="I2" s="2" t="inlineStr">
        <is>
          <t>Immobile</t>
        </is>
      </c>
      <c r="J2" s="2" t="inlineStr">
        <is>
          <t>Indirizzo immobile</t>
        </is>
      </c>
      <c r="K2" s="2" t="inlineStr">
        <is>
          <t>Città</t>
        </is>
      </c>
      <c r="L2" s="2" t="inlineStr">
        <is>
          <t>Canone mensile €</t>
        </is>
      </c>
      <c r="M2" s="2" t="inlineStr">
        <is>
          <t>Regime fiscale</t>
        </is>
      </c>
      <c r="N2" s="2" t="inlineStr">
        <is>
          <t>Aliquota cedolare %</t>
        </is>
      </c>
      <c r="O2" s="2" t="inlineStr">
        <is>
          <t>Deposito cauzionale €</t>
        </is>
      </c>
      <c r="P2" s="2" t="inlineStr">
        <is>
          <t>Data ultimo rinnovo</t>
        </is>
      </c>
      <c r="Q2" s="2" t="inlineStr">
        <is>
          <t>Data prossima scadenza</t>
        </is>
      </c>
      <c r="R2" s="2" t="inlineStr">
        <is>
          <t>Giorni a scadenza</t>
        </is>
      </c>
      <c r="S2" s="2" t="inlineStr">
        <is>
          <t>Stato contratto</t>
        </is>
      </c>
      <c r="T2" s="2" t="inlineStr">
        <is>
          <t>Note</t>
        </is>
      </c>
    </row>
    <row r="3">
      <c r="A3" s="3" t="inlineStr">
        <is>
          <t>CTR-001</t>
        </is>
      </c>
      <c r="B3" s="3" t="inlineStr">
        <is>
          <t>4+4</t>
        </is>
      </c>
      <c r="C3" s="36" t="n">
        <v>46054</v>
      </c>
      <c r="D3" s="36" t="n">
        <v>46054</v>
      </c>
      <c r="E3" s="36" t="n">
        <v>47514</v>
      </c>
      <c r="F3" s="37">
        <f>IFERROR(DATEDIF(D3,E3,"m"),0)</f>
        <v/>
      </c>
      <c r="G3" s="3" t="inlineStr">
        <is>
          <t>Marco Rossi</t>
        </is>
      </c>
      <c r="H3" s="3" t="inlineStr">
        <is>
          <t>Giulia Bianchi</t>
        </is>
      </c>
      <c r="I3" s="3" t="inlineStr">
        <is>
          <t>App. Milano Centro</t>
        </is>
      </c>
      <c r="J3" s="3" t="inlineStr">
        <is>
          <t>Via Roma 12</t>
        </is>
      </c>
      <c r="K3" s="3" t="inlineStr">
        <is>
          <t>Milano</t>
        </is>
      </c>
      <c r="L3" s="6" t="n">
        <v>1200</v>
      </c>
      <c r="M3" s="3" t="inlineStr">
        <is>
          <t>cedolare secca</t>
        </is>
      </c>
      <c r="N3" s="7" t="n">
        <v>21</v>
      </c>
      <c r="O3" s="8" t="n">
        <v>3600</v>
      </c>
      <c r="P3" s="36" t="n">
        <v>46054</v>
      </c>
      <c r="Q3" s="38">
        <f>IF(P3&lt;&gt;"",P3,E3)</f>
        <v/>
      </c>
      <c r="R3" s="37">
        <f>IFERROR(Q3-TODAY(),0)</f>
        <v/>
      </c>
      <c r="S3" s="3">
        <f>IF(R3&lt;0,"Scaduto",IF(R3&lt;=30,"In scadenza",IF(R3&lt;=90,"Da monitorare","Attivo")))</f>
        <v/>
      </c>
      <c r="T3" s="3" t="inlineStr">
        <is>
          <t>Primo contratto</t>
        </is>
      </c>
    </row>
    <row r="4">
      <c r="A4" s="10" t="inlineStr">
        <is>
          <t>CTR-002</t>
        </is>
      </c>
      <c r="B4" s="10" t="inlineStr">
        <is>
          <t>3+2</t>
        </is>
      </c>
      <c r="C4" s="36" t="n">
        <v>46096</v>
      </c>
      <c r="D4" s="36" t="n">
        <v>46113</v>
      </c>
      <c r="E4" s="36" t="n">
        <v>47208</v>
      </c>
      <c r="F4" s="39">
        <f>IFERROR(DATEDIF(D4,E4,"m"),0)</f>
        <v/>
      </c>
      <c r="G4" s="10" t="inlineStr">
        <is>
          <t>Immobiliare Verdi SRL</t>
        </is>
      </c>
      <c r="H4" s="10" t="inlineStr">
        <is>
          <t>Luca Ferrari</t>
        </is>
      </c>
      <c r="I4" s="10" t="inlineStr">
        <is>
          <t>Trilocale Torino</t>
        </is>
      </c>
      <c r="J4" s="10" t="inlineStr">
        <is>
          <t>Via Garibaldi 8</t>
        </is>
      </c>
      <c r="K4" s="10" t="inlineStr">
        <is>
          <t>Torino</t>
        </is>
      </c>
      <c r="L4" s="6" t="n">
        <v>950</v>
      </c>
      <c r="M4" s="10" t="inlineStr">
        <is>
          <t>ordinario</t>
        </is>
      </c>
      <c r="N4" s="7" t="n">
        <v>0</v>
      </c>
      <c r="O4" s="8" t="n">
        <v>2850</v>
      </c>
      <c r="P4" s="36" t="n">
        <v>46096</v>
      </c>
      <c r="Q4" s="40">
        <f>IF(P4&lt;&gt;"",P4,E4)</f>
        <v/>
      </c>
      <c r="R4" s="39">
        <f>IFERROR(Q4-TODAY(),0)</f>
        <v/>
      </c>
      <c r="S4" s="10">
        <f>IF(R4&lt;0,"Scaduto",IF(R4&lt;=30,"In scadenza",IF(R4&lt;=90,"Da monitorare","Attivo")))</f>
        <v/>
      </c>
      <c r="T4" s="10" t="inlineStr">
        <is>
          <t>Società locatrice</t>
        </is>
      </c>
    </row>
    <row r="5">
      <c r="A5" s="3" t="inlineStr">
        <is>
          <t>CTR-003</t>
        </is>
      </c>
      <c r="B5" s="3" t="inlineStr">
        <is>
          <t>transitorio</t>
        </is>
      </c>
      <c r="C5" s="36" t="n">
        <v>46032</v>
      </c>
      <c r="D5" s="36" t="n">
        <v>46054</v>
      </c>
      <c r="E5" s="36" t="n">
        <v>46234</v>
      </c>
      <c r="F5" s="37">
        <f>IFERROR(DATEDIF(D5,E5,"m"),0)</f>
        <v/>
      </c>
      <c r="G5" s="3" t="inlineStr">
        <is>
          <t>Anna Esposito</t>
        </is>
      </c>
      <c r="H5" s="3" t="inlineStr">
        <is>
          <t>Francesca Romano</t>
        </is>
      </c>
      <c r="I5" s="3" t="inlineStr">
        <is>
          <t>Monolocale Roma</t>
        </is>
      </c>
      <c r="J5" s="3" t="inlineStr">
        <is>
          <t>Corso Italia 45</t>
        </is>
      </c>
      <c r="K5" s="3" t="inlineStr">
        <is>
          <t>Roma</t>
        </is>
      </c>
      <c r="L5" s="6" t="n">
        <v>700</v>
      </c>
      <c r="M5" s="3" t="inlineStr">
        <is>
          <t>cedolare secca</t>
        </is>
      </c>
      <c r="N5" s="7" t="n">
        <v>21</v>
      </c>
      <c r="O5" s="8" t="n">
        <v>1400</v>
      </c>
      <c r="P5" s="36" t="n">
        <v>46032</v>
      </c>
      <c r="Q5" s="38">
        <f>IF(P5&lt;&gt;"",P5,E5)</f>
        <v/>
      </c>
      <c r="R5" s="37">
        <f>IFERROR(Q5-TODAY(),0)</f>
        <v/>
      </c>
      <c r="S5" s="3">
        <f>IF(R5&lt;0,"Scaduto",IF(R5&lt;=30,"In scadenza",IF(R5&lt;=90,"Da monitorare","Attivo")))</f>
        <v/>
      </c>
      <c r="T5" s="3" t="inlineStr">
        <is>
          <t>Transitorio 6 mesi</t>
        </is>
      </c>
    </row>
    <row r="6">
      <c r="A6" s="10" t="inlineStr">
        <is>
          <t>CTR-004</t>
        </is>
      </c>
      <c r="B6" s="10" t="inlineStr">
        <is>
          <t>4+4</t>
        </is>
      </c>
      <c r="C6" s="36" t="n">
        <v>46113</v>
      </c>
      <c r="D6" s="36" t="n">
        <v>46113</v>
      </c>
      <c r="E6" s="36" t="n">
        <v>47573</v>
      </c>
      <c r="F6" s="39">
        <f>IFERROR(DATEDIF(D6,E6,"m"),0)</f>
        <v/>
      </c>
      <c r="G6" s="10" t="inlineStr">
        <is>
          <t>Giuseppe Conti</t>
        </is>
      </c>
      <c r="H6" s="10" t="inlineStr">
        <is>
          <t>Elena Greco</t>
        </is>
      </c>
      <c r="I6" s="10" t="inlineStr">
        <is>
          <t>Bilocale Bologna</t>
        </is>
      </c>
      <c r="J6" s="10" t="inlineStr">
        <is>
          <t>Via Napoli 22</t>
        </is>
      </c>
      <c r="K6" s="10" t="inlineStr">
        <is>
          <t>Bologna</t>
        </is>
      </c>
      <c r="L6" s="6" t="n">
        <v>800</v>
      </c>
      <c r="M6" s="10" t="inlineStr">
        <is>
          <t>cedolare secca</t>
        </is>
      </c>
      <c r="N6" s="7" t="n">
        <v>10</v>
      </c>
      <c r="O6" s="8" t="n">
        <v>2400</v>
      </c>
      <c r="P6" s="36" t="n">
        <v>46113</v>
      </c>
      <c r="Q6" s="40">
        <f>IF(P6&lt;&gt;"",P6,E6)</f>
        <v/>
      </c>
      <c r="R6" s="39">
        <f>IFERROR(Q6-TODAY(),0)</f>
        <v/>
      </c>
      <c r="S6" s="10">
        <f>IF(R6&lt;0,"Scaduto",IF(R6&lt;=30,"In scadenza",IF(R6&lt;=90,"Da monitorare","Attivo")))</f>
        <v/>
      </c>
      <c r="T6" s="10" t="inlineStr">
        <is>
          <t>Canone concordato</t>
        </is>
      </c>
    </row>
    <row r="7">
      <c r="A7" s="3" t="inlineStr">
        <is>
          <t>CTR-005</t>
        </is>
      </c>
      <c r="B7" s="3" t="inlineStr">
        <is>
          <t>studenti</t>
        </is>
      </c>
      <c r="C7" s="36" t="n">
        <v>46143</v>
      </c>
      <c r="D7" s="36" t="n">
        <v>46266</v>
      </c>
      <c r="E7" s="36" t="n">
        <v>46630</v>
      </c>
      <c r="F7" s="37">
        <f>IFERROR(DATEDIF(D7,E7,"m"),0)</f>
        <v/>
      </c>
      <c r="G7" s="3" t="inlineStr">
        <is>
          <t>Immobiliare Verdi SRL</t>
        </is>
      </c>
      <c r="H7" s="3" t="inlineStr">
        <is>
          <t>Andrea Lombardi</t>
        </is>
      </c>
      <c r="I7" s="3" t="inlineStr">
        <is>
          <t>App. Firenze Studenti</t>
        </is>
      </c>
      <c r="J7" s="3" t="inlineStr">
        <is>
          <t>Piazza Duomo 5</t>
        </is>
      </c>
      <c r="K7" s="3" t="inlineStr">
        <is>
          <t>Firenze</t>
        </is>
      </c>
      <c r="L7" s="6" t="n">
        <v>650</v>
      </c>
      <c r="M7" s="3" t="inlineStr">
        <is>
          <t>cedolare secca</t>
        </is>
      </c>
      <c r="N7" s="7" t="n">
        <v>10</v>
      </c>
      <c r="O7" s="8" t="n">
        <v>1300</v>
      </c>
      <c r="P7" s="36" t="n">
        <v>46143</v>
      </c>
      <c r="Q7" s="38">
        <f>IF(P7&lt;&gt;"",P7,E7)</f>
        <v/>
      </c>
      <c r="R7" s="37">
        <f>IFERROR(Q7-TODAY(),0)</f>
        <v/>
      </c>
      <c r="S7" s="3">
        <f>IF(R7&lt;0,"Scaduto",IF(R7&lt;=30,"In scadenza",IF(R7&lt;=90,"Da monitorare","Attivo")))</f>
        <v/>
      </c>
      <c r="T7" s="3" t="inlineStr">
        <is>
          <t>Uso studenti universitari</t>
        </is>
      </c>
    </row>
    <row r="8">
      <c r="A8" s="10" t="inlineStr">
        <is>
          <t>CTR-006</t>
        </is>
      </c>
      <c r="B8" s="10" t="inlineStr">
        <is>
          <t>3+2</t>
        </is>
      </c>
      <c r="C8" s="36" t="n">
        <v>46073</v>
      </c>
      <c r="D8" s="36" t="n">
        <v>46082</v>
      </c>
      <c r="E8" s="36" t="n">
        <v>47177</v>
      </c>
      <c r="F8" s="39">
        <f>IFERROR(DATEDIF(D8,E8,"m"),0)</f>
        <v/>
      </c>
      <c r="G8" s="10" t="inlineStr">
        <is>
          <t>Marta De Santis</t>
        </is>
      </c>
      <c r="H8" s="10" t="inlineStr">
        <is>
          <t>Paolo Ricci</t>
        </is>
      </c>
      <c r="I8" s="10" t="inlineStr">
        <is>
          <t>Appartamento Roma Sud</t>
        </is>
      </c>
      <c r="J8" s="10" t="inlineStr">
        <is>
          <t>Viale Trastevere 101</t>
        </is>
      </c>
      <c r="K8" s="10" t="inlineStr">
        <is>
          <t>Roma</t>
        </is>
      </c>
      <c r="L8" s="6" t="n">
        <v>1100</v>
      </c>
      <c r="M8" s="10" t="inlineStr">
        <is>
          <t>ordinario</t>
        </is>
      </c>
      <c r="N8" s="7" t="n">
        <v>0</v>
      </c>
      <c r="O8" s="8" t="n">
        <v>3300</v>
      </c>
      <c r="P8" s="36" t="n">
        <v>46073</v>
      </c>
      <c r="Q8" s="40">
        <f>IF(P8&lt;&gt;"",P8,E8)</f>
        <v/>
      </c>
      <c r="R8" s="39">
        <f>IFERROR(Q8-TODAY(),0)</f>
        <v/>
      </c>
      <c r="S8" s="10">
        <f>IF(R8&lt;0,"Scaduto",IF(R8&lt;=30,"In scadenza",IF(R8&lt;=90,"Da monitorare","Attivo")))</f>
        <v/>
      </c>
      <c r="T8" s="10" t="inlineStr">
        <is>
          <t>Ordinario IRPEF</t>
        </is>
      </c>
    </row>
    <row r="9">
      <c r="A9" s="3" t="inlineStr">
        <is>
          <t>CTR-007</t>
        </is>
      </c>
      <c r="B9" s="3" t="inlineStr">
        <is>
          <t>4+4</t>
        </is>
      </c>
      <c r="C9" s="36" t="n">
        <v>46174</v>
      </c>
      <c r="D9" s="36" t="n">
        <v>46174</v>
      </c>
      <c r="E9" s="36" t="n">
        <v>47634</v>
      </c>
      <c r="F9" s="37">
        <f>IFERROR(DATEDIF(D9,E9,"m"),0)</f>
        <v/>
      </c>
      <c r="G9" s="3" t="inlineStr">
        <is>
          <t>Marco Rossi</t>
        </is>
      </c>
      <c r="H9" s="3" t="inlineStr">
        <is>
          <t>Luca Ferrari</t>
        </is>
      </c>
      <c r="I9" s="3" t="inlineStr">
        <is>
          <t>Villa Milano Ovest</t>
        </is>
      </c>
      <c r="J9" s="3" t="inlineStr">
        <is>
          <t>Via Dante 3</t>
        </is>
      </c>
      <c r="K9" s="3" t="inlineStr">
        <is>
          <t>Milano</t>
        </is>
      </c>
      <c r="L9" s="6" t="n">
        <v>1800</v>
      </c>
      <c r="M9" s="3" t="inlineStr">
        <is>
          <t>ordinario</t>
        </is>
      </c>
      <c r="N9" s="7" t="n">
        <v>0</v>
      </c>
      <c r="O9" s="8" t="n">
        <v>5400</v>
      </c>
      <c r="P9" s="36" t="n">
        <v>46174</v>
      </c>
      <c r="Q9" s="38">
        <f>IF(P9&lt;&gt;"",P9,E9)</f>
        <v/>
      </c>
      <c r="R9" s="37">
        <f>IFERROR(Q9-TODAY(),0)</f>
        <v/>
      </c>
      <c r="S9" s="3">
        <f>IF(R9&lt;0,"Scaduto",IF(R9&lt;=30,"In scadenza",IF(R9&lt;=90,"Da monitorare","Attivo")))</f>
        <v/>
      </c>
      <c r="T9" s="3" t="inlineStr">
        <is>
          <t>Immobile pregio</t>
        </is>
      </c>
    </row>
    <row r="10">
      <c r="A10" s="10" t="inlineStr">
        <is>
          <t>CTR-008</t>
        </is>
      </c>
      <c r="B10" s="10" t="inlineStr">
        <is>
          <t>3+2</t>
        </is>
      </c>
      <c r="C10" s="36" t="n">
        <v>46037</v>
      </c>
      <c r="D10" s="36" t="n">
        <v>46054</v>
      </c>
      <c r="E10" s="36" t="n">
        <v>46234</v>
      </c>
      <c r="F10" s="39">
        <f>IFERROR(DATEDIF(D10,E10,"m"),0)</f>
        <v/>
      </c>
      <c r="G10" s="10" t="inlineStr">
        <is>
          <t>Anna Esposito</t>
        </is>
      </c>
      <c r="H10" s="10" t="inlineStr">
        <is>
          <t>Andrea Lombardi</t>
        </is>
      </c>
      <c r="I10" s="10" t="inlineStr">
        <is>
          <t>App. Napoli</t>
        </is>
      </c>
      <c r="J10" s="10" t="inlineStr">
        <is>
          <t>Viale Europa 21</t>
        </is>
      </c>
      <c r="K10" s="10" t="inlineStr">
        <is>
          <t>Napoli</t>
        </is>
      </c>
      <c r="L10" s="6" t="n">
        <v>720</v>
      </c>
      <c r="M10" s="10" t="inlineStr">
        <is>
          <t>cedolare secca</t>
        </is>
      </c>
      <c r="N10" s="7" t="n">
        <v>21</v>
      </c>
      <c r="O10" s="8" t="n">
        <v>2160</v>
      </c>
      <c r="P10" s="36" t="n">
        <v>46037</v>
      </c>
      <c r="Q10" s="40">
        <f>IF(P10&lt;&gt;"",P10,E10)</f>
        <v/>
      </c>
      <c r="R10" s="39">
        <f>IFERROR(Q10-TODAY(),0)</f>
        <v/>
      </c>
      <c r="S10" s="10">
        <f>IF(R10&lt;0,"Scaduto",IF(R10&lt;=30,"In scadenza",IF(R10&lt;=90,"Da monitorare","Attivo")))</f>
        <v/>
      </c>
      <c r="T10" s="10" t="inlineStr">
        <is>
          <t>Prima proroga prevista</t>
        </is>
      </c>
    </row>
    <row r="11">
      <c r="A11" s="3" t="inlineStr">
        <is>
          <t>CTR-009</t>
        </is>
      </c>
      <c r="B11" s="3" t="inlineStr">
        <is>
          <t>transitorio</t>
        </is>
      </c>
      <c r="C11" s="36" t="n">
        <v>46082</v>
      </c>
      <c r="D11" s="36" t="n">
        <v>46113</v>
      </c>
      <c r="E11" s="36" t="n">
        <v>46295</v>
      </c>
      <c r="F11" s="37">
        <f>IFERROR(DATEDIF(D11,E11,"m"),0)</f>
        <v/>
      </c>
      <c r="G11" s="3" t="inlineStr">
        <is>
          <t>Giuseppe Conti</t>
        </is>
      </c>
      <c r="H11" s="3" t="inlineStr">
        <is>
          <t>Francesca Romano</t>
        </is>
      </c>
      <c r="I11" s="3" t="inlineStr">
        <is>
          <t>Bilocale Torino Nord</t>
        </is>
      </c>
      <c r="J11" s="3" t="inlineStr">
        <is>
          <t>Via Mazzini 7</t>
        </is>
      </c>
      <c r="K11" s="3" t="inlineStr">
        <is>
          <t>Torino</t>
        </is>
      </c>
      <c r="L11" s="6" t="n">
        <v>780</v>
      </c>
      <c r="M11" s="3" t="inlineStr">
        <is>
          <t>ordinario</t>
        </is>
      </c>
      <c r="N11" s="7" t="n">
        <v>0</v>
      </c>
      <c r="O11" s="8" t="n">
        <v>1560</v>
      </c>
      <c r="P11" s="36" t="n">
        <v>46082</v>
      </c>
      <c r="Q11" s="38">
        <f>IF(P11&lt;&gt;"",P11,E11)</f>
        <v/>
      </c>
      <c r="R11" s="37">
        <f>IFERROR(Q11-TODAY(),0)</f>
        <v/>
      </c>
      <c r="S11" s="3">
        <f>IF(R11&lt;0,"Scaduto",IF(R11&lt;=30,"In scadenza",IF(R11&lt;=90,"Da monitorare","Attivo")))</f>
        <v/>
      </c>
      <c r="T11" s="3" t="inlineStr">
        <is>
          <t>Transitorio lavoro</t>
        </is>
      </c>
    </row>
    <row r="12">
      <c r="A12" s="10" t="inlineStr">
        <is>
          <t>CTR-010</t>
        </is>
      </c>
      <c r="B12" s="10" t="inlineStr">
        <is>
          <t>4+4</t>
        </is>
      </c>
      <c r="C12" s="36" t="n">
        <v>46204</v>
      </c>
      <c r="D12" s="36" t="n">
        <v>46204</v>
      </c>
      <c r="E12" s="36" t="n">
        <v>47664</v>
      </c>
      <c r="F12" s="39">
        <f>IFERROR(DATEDIF(D12,E12,"m"),0)</f>
        <v/>
      </c>
      <c r="G12" s="10" t="inlineStr">
        <is>
          <t>Marta De Santis</t>
        </is>
      </c>
      <c r="H12" s="10" t="inlineStr">
        <is>
          <t>Elena Greco</t>
        </is>
      </c>
      <c r="I12" s="10" t="inlineStr">
        <is>
          <t>Trilocale Firenze</t>
        </is>
      </c>
      <c r="J12" s="10" t="inlineStr">
        <is>
          <t>Via dei Servi 18</t>
        </is>
      </c>
      <c r="K12" s="10" t="inlineStr">
        <is>
          <t>Firenze</t>
        </is>
      </c>
      <c r="L12" s="6" t="n">
        <v>1350</v>
      </c>
      <c r="M12" s="10" t="inlineStr">
        <is>
          <t>cedolare secca</t>
        </is>
      </c>
      <c r="N12" s="7" t="n">
        <v>21</v>
      </c>
      <c r="O12" s="8" t="n">
        <v>4050</v>
      </c>
      <c r="P12" s="36" t="n">
        <v>46204</v>
      </c>
      <c r="Q12" s="40">
        <f>IF(P12&lt;&gt;"",P12,E12)</f>
        <v/>
      </c>
      <c r="R12" s="39">
        <f>IFERROR(Q12-TODAY(),0)</f>
        <v/>
      </c>
      <c r="S12" s="10">
        <f>IF(R12&lt;0,"Scaduto",IF(R12&lt;=30,"In scadenza",IF(R12&lt;=90,"Da monitorare","Attivo")))</f>
        <v/>
      </c>
      <c r="T12" s="10" t="inlineStr">
        <is>
          <t>Contratto recente</t>
        </is>
      </c>
    </row>
  </sheetData>
  <mergeCells count="1">
    <mergeCell ref="A1:T1"/>
  </mergeCells>
  <conditionalFormatting sqref="S3:S12">
    <cfRule type="expression" priority="1" dxfId="0" stopIfTrue="1">
      <formula>S3="Scaduto"</formula>
    </cfRule>
    <cfRule type="expression" priority="2" dxfId="1" stopIfTrue="1">
      <formula>S3="In scadenza"</formula>
    </cfRule>
    <cfRule type="expression" priority="3" dxfId="2" stopIfTrue="1">
      <formula>S3="Attivo"</formula>
    </cfRule>
  </conditionalFormatting>
  <dataValidations count="2">
    <dataValidation sqref="B3:B50" showErrorMessage="1" showInputMessage="1" allowBlank="1" type="list">
      <formula1>"4+4,3+2,transitorio,studenti"</formula1>
    </dataValidation>
    <dataValidation sqref="M3:M50" showErrorMessage="1" showInputMessage="1" allowBlank="1" type="list">
      <formula1>"ordinario,cedolare secca"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22" customWidth="1" min="3" max="3"/>
    <col width="22" customWidth="1" min="4" max="4"/>
    <col width="22" customWidth="1" min="5" max="5"/>
    <col width="14" customWidth="1" min="6" max="6"/>
    <col width="18" customWidth="1" min="7" max="7"/>
    <col width="16" customWidth="1" min="8" max="8"/>
    <col width="16" customWidth="1" min="9" max="9"/>
    <col width="18" customWidth="1" min="10" max="10"/>
    <col width="16" customWidth="1" min="11" max="11"/>
    <col width="14" customWidth="1" min="12" max="12"/>
    <col width="18" customWidth="1" min="13" max="13"/>
    <col width="18" customWidth="1" min="14" max="14"/>
    <col width="18" customWidth="1" min="15" max="15"/>
    <col width="20" customWidth="1" min="16" max="16"/>
    <col width="16" customWidth="1" min="17" max="17"/>
    <col width="28" customWidth="1" min="18" max="18"/>
  </cols>
  <sheetData>
    <row r="1" ht="22" customHeight="1">
      <c r="A1" s="1" t="inlineStr">
        <is>
          <t>REGISTRO PROROGHE E RINNOVI CONTRATTI DI LOCAZIONE</t>
        </is>
      </c>
    </row>
    <row r="2" ht="36" customHeight="1">
      <c r="A2" s="2" t="inlineStr">
        <is>
          <t>ID Proroga</t>
        </is>
      </c>
      <c r="B2" s="2" t="inlineStr">
        <is>
          <t>ID Contratto</t>
        </is>
      </c>
      <c r="C2" s="2" t="inlineStr">
        <is>
          <t>Proprietario</t>
        </is>
      </c>
      <c r="D2" s="2" t="inlineStr">
        <is>
          <t>Inquilino</t>
        </is>
      </c>
      <c r="E2" s="2" t="inlineStr">
        <is>
          <t>Immobile</t>
        </is>
      </c>
      <c r="F2" s="2" t="inlineStr">
        <is>
          <t>Tipo evento</t>
        </is>
      </c>
      <c r="G2" s="2" t="inlineStr">
        <is>
          <t>Data comunicazione</t>
        </is>
      </c>
      <c r="H2" s="2" t="inlineStr">
        <is>
          <t>Data decorrenza</t>
        </is>
      </c>
      <c r="I2" s="2" t="inlineStr">
        <is>
          <t>Nuova scadenza</t>
        </is>
      </c>
      <c r="J2" s="2" t="inlineStr">
        <is>
          <t>Canone precedente €</t>
        </is>
      </c>
      <c r="K2" s="2" t="inlineStr">
        <is>
          <t>Nuovo canone €</t>
        </is>
      </c>
      <c r="L2" s="2" t="inlineStr">
        <is>
          <t>Variazione %</t>
        </is>
      </c>
      <c r="M2" s="2" t="inlineStr">
        <is>
          <t>Modello RLI (Sì/No)</t>
        </is>
      </c>
      <c r="N2" s="2" t="inlineStr">
        <is>
          <t>Data registrazione AE</t>
        </is>
      </c>
      <c r="O2" s="2" t="inlineStr">
        <is>
          <t>Imposta registro €</t>
        </is>
      </c>
      <c r="P2" s="2" t="inlineStr">
        <is>
          <t>Cedolare secca dovuta €</t>
        </is>
      </c>
      <c r="Q2" s="2" t="inlineStr">
        <is>
          <t>Esito</t>
        </is>
      </c>
      <c r="R2" s="2" t="inlineStr">
        <is>
          <t>Note</t>
        </is>
      </c>
    </row>
    <row r="3">
      <c r="A3" s="3" t="inlineStr">
        <is>
          <t>PRO-001</t>
        </is>
      </c>
      <c r="B3" s="3" t="inlineStr">
        <is>
          <t>CTR-003</t>
        </is>
      </c>
      <c r="C3" s="3">
        <f>IFERROR(VLOOKUP(B3,Contratti!A:T,7,FALSE),"")</f>
        <v/>
      </c>
      <c r="D3" s="3">
        <f>IFERROR(VLOOKUP(B3,Contratti!A:T,8,FALSE),"")</f>
        <v/>
      </c>
      <c r="E3" s="3">
        <f>IFERROR(VLOOKUP(B3,Contratti!A:T,9,FALSE),"")</f>
        <v/>
      </c>
      <c r="F3" s="3" t="inlineStr">
        <is>
          <t>proroga</t>
        </is>
      </c>
      <c r="G3" s="36" t="n">
        <v>46188</v>
      </c>
      <c r="H3" s="36" t="n">
        <v>46235</v>
      </c>
      <c r="I3" s="36" t="n">
        <v>46418</v>
      </c>
      <c r="J3" s="6" t="n">
        <v>700</v>
      </c>
      <c r="K3" s="6" t="n">
        <v>720</v>
      </c>
      <c r="L3" s="13">
        <f>IFERROR(IF(J3=0,"",(K3-J3)/J3),"")</f>
        <v/>
      </c>
      <c r="M3" s="3" t="inlineStr">
        <is>
          <t>Sì</t>
        </is>
      </c>
      <c r="N3" s="36" t="n">
        <v>46193</v>
      </c>
      <c r="O3" s="14">
        <f>IF(M3="Sì",0,IFERROR(K3*12*0.02,0))</f>
        <v/>
      </c>
      <c r="P3" s="14">
        <f>IF(M3="Sì",IFERROR(K3*12*0.1,0),0)</f>
        <v/>
      </c>
      <c r="Q3" s="3">
        <f>IF(M3="Sì","Registrata","Da registrare")</f>
        <v/>
      </c>
      <c r="R3" s="3" t="inlineStr">
        <is>
          <t>Prima proroga transitorio</t>
        </is>
      </c>
    </row>
    <row r="4">
      <c r="A4" s="10" t="inlineStr">
        <is>
          <t>PRO-002</t>
        </is>
      </c>
      <c r="B4" s="10" t="inlineStr">
        <is>
          <t>CTR-008</t>
        </is>
      </c>
      <c r="C4" s="10">
        <f>IFERROR(VLOOKUP(B4,Contratti!A:T,7,FALSE),"")</f>
        <v/>
      </c>
      <c r="D4" s="10">
        <f>IFERROR(VLOOKUP(B4,Contratti!A:T,8,FALSE),"")</f>
        <v/>
      </c>
      <c r="E4" s="10">
        <f>IFERROR(VLOOKUP(B4,Contratti!A:T,9,FALSE),"")</f>
        <v/>
      </c>
      <c r="F4" s="10" t="inlineStr">
        <is>
          <t>proroga</t>
        </is>
      </c>
      <c r="G4" s="36" t="n">
        <v>46183</v>
      </c>
      <c r="H4" s="36" t="n">
        <v>46235</v>
      </c>
      <c r="I4" s="36" t="n">
        <v>46418</v>
      </c>
      <c r="J4" s="6" t="n">
        <v>720</v>
      </c>
      <c r="K4" s="6" t="n">
        <v>750</v>
      </c>
      <c r="L4" s="15">
        <f>IFERROR(IF(J4=0,"",(K4-J4)/J4),"")</f>
        <v/>
      </c>
      <c r="M4" s="10" t="inlineStr">
        <is>
          <t>No</t>
        </is>
      </c>
      <c r="N4" s="16" t="n"/>
      <c r="O4" s="17">
        <f>IF(M4="Sì",0,IFERROR(K4*12*0.02,0))</f>
        <v/>
      </c>
      <c r="P4" s="17">
        <f>IF(M4="Sì",IFERROR(K4*12*0.1,0),0)</f>
        <v/>
      </c>
      <c r="Q4" s="10">
        <f>IF(M4="Sì","Registrata","Da registrare")</f>
        <v/>
      </c>
      <c r="R4" s="10" t="inlineStr">
        <is>
          <t>In attesa registrazione</t>
        </is>
      </c>
    </row>
    <row r="5">
      <c r="A5" s="3" t="inlineStr">
        <is>
          <t>PRO-003</t>
        </is>
      </c>
      <c r="B5" s="3" t="inlineStr">
        <is>
          <t>CTR-002</t>
        </is>
      </c>
      <c r="C5" s="3">
        <f>IFERROR(VLOOKUP(B5,Contratti!A:T,7,FALSE),"")</f>
        <v/>
      </c>
      <c r="D5" s="3">
        <f>IFERROR(VLOOKUP(B5,Contratti!A:T,8,FALSE),"")</f>
        <v/>
      </c>
      <c r="E5" s="3">
        <f>IFERROR(VLOOKUP(B5,Contratti!A:T,9,FALSE),"")</f>
        <v/>
      </c>
      <c r="F5" s="3" t="inlineStr">
        <is>
          <t>rinnovo</t>
        </is>
      </c>
      <c r="G5" s="36" t="n">
        <v>46143</v>
      </c>
      <c r="H5" s="36" t="n">
        <v>46113</v>
      </c>
      <c r="I5" s="36" t="n">
        <v>47208</v>
      </c>
      <c r="J5" s="6" t="n">
        <v>950</v>
      </c>
      <c r="K5" s="6" t="n">
        <v>980</v>
      </c>
      <c r="L5" s="13">
        <f>IFERROR(IF(J5=0,"",(K5-J5)/J5),"")</f>
        <v/>
      </c>
      <c r="M5" s="3" t="inlineStr">
        <is>
          <t>Sì</t>
        </is>
      </c>
      <c r="N5" s="36" t="n">
        <v>46152</v>
      </c>
      <c r="O5" s="14">
        <f>IF(M5="Sì",0,IFERROR(K5*12*0.02,0))</f>
        <v/>
      </c>
      <c r="P5" s="14">
        <f>IF(M5="Sì",IFERROR(K5*12*0.1,0),0)</f>
        <v/>
      </c>
      <c r="Q5" s="3">
        <f>IF(M5="Sì","Registrata","Da registrare")</f>
        <v/>
      </c>
      <c r="R5" s="3" t="inlineStr">
        <is>
          <t>Rinnovo automatico 3+2</t>
        </is>
      </c>
    </row>
    <row r="6">
      <c r="A6" s="10" t="inlineStr">
        <is>
          <t>PRO-004</t>
        </is>
      </c>
      <c r="B6" s="10" t="inlineStr">
        <is>
          <t>CTR-009</t>
        </is>
      </c>
      <c r="C6" s="10">
        <f>IFERROR(VLOOKUP(B6,Contratti!A:T,7,FALSE),"")</f>
        <v/>
      </c>
      <c r="D6" s="10">
        <f>IFERROR(VLOOKUP(B6,Contratti!A:T,8,FALSE),"")</f>
        <v/>
      </c>
      <c r="E6" s="10">
        <f>IFERROR(VLOOKUP(B6,Contratti!A:T,9,FALSE),"")</f>
        <v/>
      </c>
      <c r="F6" s="10" t="inlineStr">
        <is>
          <t>proroga</t>
        </is>
      </c>
      <c r="G6" s="36" t="n">
        <v>46254</v>
      </c>
      <c r="H6" s="36" t="n">
        <v>46296</v>
      </c>
      <c r="I6" s="36" t="n">
        <v>46477</v>
      </c>
      <c r="J6" s="6" t="n">
        <v>780</v>
      </c>
      <c r="K6" s="6" t="n">
        <v>800</v>
      </c>
      <c r="L6" s="15">
        <f>IFERROR(IF(J6=0,"",(K6-J6)/J6),"")</f>
        <v/>
      </c>
      <c r="M6" s="10" t="inlineStr">
        <is>
          <t>No</t>
        </is>
      </c>
      <c r="N6" s="16" t="n"/>
      <c r="O6" s="17">
        <f>IF(M6="Sì",0,IFERROR(K6*12*0.02,0))</f>
        <v/>
      </c>
      <c r="P6" s="17">
        <f>IF(M6="Sì",IFERROR(K6*12*0.1,0),0)</f>
        <v/>
      </c>
      <c r="Q6" s="10">
        <f>IF(M6="Sì","Registrata","Da registrare")</f>
        <v/>
      </c>
      <c r="R6" s="10" t="inlineStr">
        <is>
          <t>Proroga transitorio lavoro</t>
        </is>
      </c>
    </row>
    <row r="7">
      <c r="A7" s="3" t="inlineStr">
        <is>
          <t>PRO-005</t>
        </is>
      </c>
      <c r="B7" s="3" t="inlineStr">
        <is>
          <t>CTR-006</t>
        </is>
      </c>
      <c r="C7" s="3">
        <f>IFERROR(VLOOKUP(B7,Contratti!A:T,7,FALSE),"")</f>
        <v/>
      </c>
      <c r="D7" s="3">
        <f>IFERROR(VLOOKUP(B7,Contratti!A:T,8,FALSE),"")</f>
        <v/>
      </c>
      <c r="E7" s="3">
        <f>IFERROR(VLOOKUP(B7,Contratti!A:T,9,FALSE),"")</f>
        <v/>
      </c>
      <c r="F7" s="3" t="inlineStr">
        <is>
          <t>disdetta</t>
        </is>
      </c>
      <c r="G7" s="36" t="n">
        <v>46266</v>
      </c>
      <c r="H7" s="36" t="n">
        <v>46447</v>
      </c>
      <c r="I7" s="16" t="n"/>
      <c r="J7" s="6" t="n">
        <v>1100</v>
      </c>
      <c r="K7" s="6" t="n">
        <v>0</v>
      </c>
      <c r="L7" s="13">
        <f>IFERROR(IF(J7=0,"",(K7-J7)/J7),"")</f>
        <v/>
      </c>
      <c r="M7" s="3" t="inlineStr">
        <is>
          <t>Sì</t>
        </is>
      </c>
      <c r="N7" s="36" t="n">
        <v>46270</v>
      </c>
      <c r="O7" s="14">
        <f>IF(M7="Sì",0,IFERROR(K7*12*0.02,0))</f>
        <v/>
      </c>
      <c r="P7" s="14">
        <f>IF(M7="Sì",IFERROR(K7*12*0.1,0),0)</f>
        <v/>
      </c>
      <c r="Q7" s="3">
        <f>IF(M7="Sì","Registrata","Da registrare")</f>
        <v/>
      </c>
      <c r="R7" s="3" t="inlineStr">
        <is>
          <t>Disdetta inquilino</t>
        </is>
      </c>
    </row>
    <row r="8">
      <c r="A8" s="10" t="inlineStr">
        <is>
          <t>PRO-006</t>
        </is>
      </c>
      <c r="B8" s="10" t="inlineStr">
        <is>
          <t>CTR-001</t>
        </is>
      </c>
      <c r="C8" s="10">
        <f>IFERROR(VLOOKUP(B8,Contratti!A:T,7,FALSE),"")</f>
        <v/>
      </c>
      <c r="D8" s="10">
        <f>IFERROR(VLOOKUP(B8,Contratti!A:T,8,FALSE),"")</f>
        <v/>
      </c>
      <c r="E8" s="10">
        <f>IFERROR(VLOOKUP(B8,Contratti!A:T,9,FALSE),"")</f>
        <v/>
      </c>
      <c r="F8" s="10" t="inlineStr">
        <is>
          <t>rinnovo</t>
        </is>
      </c>
      <c r="G8" s="36" t="n">
        <v>46296</v>
      </c>
      <c r="H8" s="36" t="n">
        <v>46054</v>
      </c>
      <c r="I8" s="36" t="n">
        <v>47514</v>
      </c>
      <c r="J8" s="6" t="n">
        <v>1200</v>
      </c>
      <c r="K8" s="6" t="n">
        <v>1250</v>
      </c>
      <c r="L8" s="15">
        <f>IFERROR(IF(J8=0,"",(K8-J8)/J8),"")</f>
        <v/>
      </c>
      <c r="M8" s="10" t="inlineStr">
        <is>
          <t>Sì</t>
        </is>
      </c>
      <c r="N8" s="36" t="n">
        <v>46303</v>
      </c>
      <c r="O8" s="17">
        <f>IF(M8="Sì",0,IFERROR(K8*12*0.02,0))</f>
        <v/>
      </c>
      <c r="P8" s="17">
        <f>IF(M8="Sì",IFERROR(K8*12*0.1,0),0)</f>
        <v/>
      </c>
      <c r="Q8" s="10">
        <f>IF(M8="Sì","Registrata","Da registrare")</f>
        <v/>
      </c>
      <c r="R8" s="10" t="inlineStr">
        <is>
          <t>Adeguamento ISTAT</t>
        </is>
      </c>
    </row>
    <row r="9">
      <c r="A9" s="3" t="inlineStr">
        <is>
          <t>PRO-007</t>
        </is>
      </c>
      <c r="B9" s="3" t="inlineStr">
        <is>
          <t>CTR-004</t>
        </is>
      </c>
      <c r="C9" s="3">
        <f>IFERROR(VLOOKUP(B9,Contratti!A:T,7,FALSE),"")</f>
        <v/>
      </c>
      <c r="D9" s="3">
        <f>IFERROR(VLOOKUP(B9,Contratti!A:T,8,FALSE),"")</f>
        <v/>
      </c>
      <c r="E9" s="3">
        <f>IFERROR(VLOOKUP(B9,Contratti!A:T,9,FALSE),"")</f>
        <v/>
      </c>
      <c r="F9" s="3" t="inlineStr">
        <is>
          <t>proroga</t>
        </is>
      </c>
      <c r="G9" s="36" t="n">
        <v>46218</v>
      </c>
      <c r="H9" s="36" t="n">
        <v>46113</v>
      </c>
      <c r="I9" s="36" t="n">
        <v>47573</v>
      </c>
      <c r="J9" s="6" t="n">
        <v>800</v>
      </c>
      <c r="K9" s="6" t="n">
        <v>820</v>
      </c>
      <c r="L9" s="13">
        <f>IFERROR(IF(J9=0,"",(K9-J9)/J9),"")</f>
        <v/>
      </c>
      <c r="M9" s="3" t="inlineStr">
        <is>
          <t>Sì</t>
        </is>
      </c>
      <c r="N9" s="36" t="n">
        <v>46225</v>
      </c>
      <c r="O9" s="14">
        <f>IF(M9="Sì",0,IFERROR(K9*12*0.02,0))</f>
        <v/>
      </c>
      <c r="P9" s="14">
        <f>IF(M9="Sì",IFERROR(K9*12*0.1,0),0)</f>
        <v/>
      </c>
      <c r="Q9" s="3">
        <f>IF(M9="Sì","Registrata","Da registrare")</f>
        <v/>
      </c>
      <c r="R9" s="3" t="inlineStr">
        <is>
          <t>Canone concordato aggiornato</t>
        </is>
      </c>
    </row>
    <row r="10">
      <c r="A10" s="10" t="inlineStr">
        <is>
          <t>PRO-008</t>
        </is>
      </c>
      <c r="B10" s="10" t="inlineStr">
        <is>
          <t>CTR-005</t>
        </is>
      </c>
      <c r="C10" s="10">
        <f>IFERROR(VLOOKUP(B10,Contratti!A:T,7,FALSE),"")</f>
        <v/>
      </c>
      <c r="D10" s="10">
        <f>IFERROR(VLOOKUP(B10,Contratti!A:T,8,FALSE),"")</f>
        <v/>
      </c>
      <c r="E10" s="10">
        <f>IFERROR(VLOOKUP(B10,Contratti!A:T,9,FALSE),"")</f>
        <v/>
      </c>
      <c r="F10" s="10" t="inlineStr">
        <is>
          <t>rinnovo</t>
        </is>
      </c>
      <c r="G10" s="36" t="n">
        <v>46235</v>
      </c>
      <c r="H10" s="36" t="n">
        <v>46631</v>
      </c>
      <c r="I10" s="36" t="n">
        <v>46996</v>
      </c>
      <c r="J10" s="6" t="n">
        <v>650</v>
      </c>
      <c r="K10" s="6" t="n">
        <v>670</v>
      </c>
      <c r="L10" s="15">
        <f>IFERROR(IF(J10=0,"",(K10-J10)/J10),"")</f>
        <v/>
      </c>
      <c r="M10" s="10" t="inlineStr">
        <is>
          <t>No</t>
        </is>
      </c>
      <c r="N10" s="16" t="n"/>
      <c r="O10" s="17">
        <f>IF(M10="Sì",0,IFERROR(K10*12*0.02,0))</f>
        <v/>
      </c>
      <c r="P10" s="17">
        <f>IF(M10="Sì",IFERROR(K10*12*0.1,0),0)</f>
        <v/>
      </c>
      <c r="Q10" s="10">
        <f>IF(M10="Sì","Registrata","Da registrare")</f>
        <v/>
      </c>
      <c r="R10" s="10" t="inlineStr">
        <is>
          <t>Rinnovo uso studenti</t>
        </is>
      </c>
    </row>
  </sheetData>
  <mergeCells count="1">
    <mergeCell ref="A1:R1"/>
  </mergeCells>
  <conditionalFormatting sqref="Q3:Q10">
    <cfRule type="expression" priority="1" dxfId="1" stopIfTrue="1">
      <formula>Q3="Da registrare"</formula>
    </cfRule>
    <cfRule type="expression" priority="2" dxfId="2" stopIfTrue="1">
      <formula>Q3="Registrata"</formula>
    </cfRule>
  </conditionalFormatting>
  <dataValidations count="2">
    <dataValidation sqref="M3:M50" showErrorMessage="1" showInputMessage="1" allowBlank="1" type="list">
      <formula1>"Sì,No"</formula1>
    </dataValidation>
    <dataValidation sqref="F3:F50" showErrorMessage="1" showInputMessage="1" allowBlank="1" type="list">
      <formula1>"proroga,rinnovo,disdetta"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40"/>
  <sheetViews>
    <sheetView workbookViewId="0">
      <selection activeCell="A1" sqref="A1"/>
    </sheetView>
  </sheetViews>
  <sheetFormatPr baseColWidth="8" defaultRowHeight="15"/>
  <cols>
    <col width="38" customWidth="1" min="1" max="1"/>
    <col width="22" customWidth="1" min="2" max="2"/>
    <col width="5" customWidth="1" min="3" max="3"/>
    <col width="30" customWidth="1" min="4" max="4"/>
    <col width="22" customWidth="1" min="5" max="5"/>
    <col width="5" customWidth="1" min="6" max="6"/>
    <col width="26" customWidth="1" min="7" max="7"/>
    <col width="22" customWidth="1" min="8" max="8"/>
  </cols>
  <sheetData>
    <row r="1" ht="28" customHeight="1">
      <c r="A1" s="1" t="inlineStr">
        <is>
          <t>DASHBOARD — RIEPILOGO PROROGHE E CONTRATTI DI LOCAZIONE</t>
        </is>
      </c>
    </row>
    <row r="2"/>
    <row r="3">
      <c r="A3" s="18" t="inlineStr">
        <is>
          <t>Totale contratti (righe inserite)</t>
        </is>
      </c>
      <c r="B3" s="41">
        <f>COUNTA(Contratti!A3:A50)</f>
        <v/>
      </c>
      <c r="D3" s="2" t="inlineStr">
        <is>
          <t>Stato</t>
        </is>
      </c>
      <c r="E3" s="2" t="inlineStr">
        <is>
          <t>N. Contratti</t>
        </is>
      </c>
      <c r="G3" s="2" t="inlineStr">
        <is>
          <t>Regime fiscale</t>
        </is>
      </c>
      <c r="H3" s="2" t="inlineStr">
        <is>
          <t>N. Contratti</t>
        </is>
      </c>
    </row>
    <row r="4">
      <c r="A4" s="20" t="inlineStr">
        <is>
          <t>Contratti attivi</t>
        </is>
      </c>
      <c r="B4" s="41">
        <f>COUNTIF(Contratti!S3:S50,"Attivo")</f>
        <v/>
      </c>
      <c r="D4" s="16" t="inlineStr">
        <is>
          <t>Attivo</t>
        </is>
      </c>
      <c r="E4" s="42">
        <f>COUNTIF(Contratti!S3:S50,"Attivo")</f>
        <v/>
      </c>
      <c r="G4" s="16" t="inlineStr">
        <is>
          <t>Cedolare secca</t>
        </is>
      </c>
      <c r="H4" s="42">
        <f>COUNTIF(Contratti!M3:M50,"cedolare secca")</f>
        <v/>
      </c>
    </row>
    <row r="5">
      <c r="A5" s="18" t="inlineStr">
        <is>
          <t>In scadenza entro 30 gg</t>
        </is>
      </c>
      <c r="B5" s="41">
        <f>COUNTIF(Contratti!S3:S50,"In scadenza")</f>
        <v/>
      </c>
      <c r="D5" s="16" t="inlineStr">
        <is>
          <t>In scadenza</t>
        </is>
      </c>
      <c r="E5" s="42">
        <f>COUNTIF(Contratti!S3:S50,"In scadenza")</f>
        <v/>
      </c>
      <c r="G5" s="16" t="inlineStr">
        <is>
          <t>Ordinario</t>
        </is>
      </c>
      <c r="H5" s="42">
        <f>COUNTIF(Contratti!M3:M50,"ordinario")</f>
        <v/>
      </c>
    </row>
    <row r="6">
      <c r="A6" s="20" t="inlineStr">
        <is>
          <t>In scadenza entro 90 gg</t>
        </is>
      </c>
      <c r="B6" s="41">
        <f>COUNTIF(Contratti!S3:S50,"Da monitorare")</f>
        <v/>
      </c>
      <c r="D6" s="16" t="inlineStr">
        <is>
          <t>Da monitorare</t>
        </is>
      </c>
      <c r="E6" s="42">
        <f>COUNTIF(Contratti!S3:S50,"Da monitorare")</f>
        <v/>
      </c>
    </row>
    <row r="7">
      <c r="A7" s="18" t="inlineStr">
        <is>
          <t>Contratti scaduti</t>
        </is>
      </c>
      <c r="B7" s="41">
        <f>COUNTIF(Contratti!S3:S50,"Scaduto")</f>
        <v/>
      </c>
      <c r="D7" s="16" t="inlineStr">
        <is>
          <t>Scaduto</t>
        </is>
      </c>
      <c r="E7" s="42">
        <f>COUNTIF(Contratti!S3:S50,"Scaduto")</f>
        <v/>
      </c>
    </row>
    <row r="8">
      <c r="A8" s="20" t="inlineStr">
        <is>
          <t>Prorogati/rinnovati nell'anno</t>
        </is>
      </c>
      <c r="B8" s="41">
        <f>COUNTA(Proroghe_Rinnovi!A3:A50)</f>
        <v/>
      </c>
    </row>
    <row r="9">
      <c r="A9" s="18" t="inlineStr">
        <is>
          <t>Canone mensile medio €</t>
        </is>
      </c>
      <c r="B9" s="22">
        <f>IFERROR(AVERAGE(Contratti!L3:L50),0)</f>
        <v/>
      </c>
    </row>
    <row r="10">
      <c r="A10" s="20" t="inlineStr">
        <is>
          <t>Somma canoni mensili €</t>
        </is>
      </c>
      <c r="B10" s="22">
        <f>IFERROR(SUM(Contratti!L3:L50),0)</f>
        <v/>
      </c>
    </row>
    <row r="11">
      <c r="A11" s="18" t="inlineStr">
        <is>
          <t>Totale canoni annui €</t>
        </is>
      </c>
      <c r="B11" s="22">
        <f>IFERROR(SUM(Contratti!L3:L50)*12,0)</f>
        <v/>
      </c>
    </row>
    <row r="12">
      <c r="A12" s="20" t="inlineStr">
        <is>
          <t>% contratti cedolare secca</t>
        </is>
      </c>
      <c r="B12" s="43">
        <f>IFERROR(COUNTIF(Contratti!M3:M50,"cedolare secca")/COUNTA(Contratti!A3:A50),0)</f>
        <v/>
      </c>
    </row>
    <row r="13">
      <c r="A13" s="18" t="inlineStr">
        <is>
          <t>% proroghe registrate (RLI)</t>
        </is>
      </c>
      <c r="B13" s="43">
        <f>IFERROR(COUNTIF(Proroghe_Rinnovi!M3:M50,"Sì")/COUNTA(Proroghe_Rinnovi!A3:A50),0)</f>
        <v/>
      </c>
    </row>
    <row r="14"/>
    <row r="15" ht="20" customHeight="1">
      <c r="A15" s="24" t="inlineStr">
        <is>
          <t>Distribuzione contratti per stato</t>
        </is>
      </c>
    </row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24" t="inlineStr">
        <is>
          <t>Andamento canone per proroga/rinnovo</t>
        </is>
      </c>
    </row>
    <row r="33">
      <c r="A33" s="2" t="inlineStr">
        <is>
          <t>ID Proroga</t>
        </is>
      </c>
      <c r="B33" s="2" t="inlineStr">
        <is>
          <t>Canone precedente €</t>
        </is>
      </c>
      <c r="C33" s="2" t="inlineStr">
        <is>
          <t>Nuovo canone €</t>
        </is>
      </c>
    </row>
    <row r="34">
      <c r="A34" s="16" t="inlineStr">
        <is>
          <t>PRO-001</t>
        </is>
      </c>
      <c r="B34" s="8" t="n">
        <v>700</v>
      </c>
      <c r="C34" s="8" t="n">
        <v>720</v>
      </c>
    </row>
    <row r="35">
      <c r="A35" s="16" t="inlineStr">
        <is>
          <t>PRO-002</t>
        </is>
      </c>
      <c r="B35" s="8" t="n">
        <v>720</v>
      </c>
      <c r="C35" s="8" t="n">
        <v>750</v>
      </c>
    </row>
    <row r="36">
      <c r="A36" s="16" t="inlineStr">
        <is>
          <t>PRO-003</t>
        </is>
      </c>
      <c r="B36" s="8" t="n">
        <v>950</v>
      </c>
      <c r="C36" s="8" t="n">
        <v>980</v>
      </c>
    </row>
    <row r="37">
      <c r="A37" s="16" t="inlineStr">
        <is>
          <t>PRO-004</t>
        </is>
      </c>
      <c r="B37" s="8" t="n">
        <v>780</v>
      </c>
      <c r="C37" s="8" t="n">
        <v>800</v>
      </c>
    </row>
    <row r="38">
      <c r="A38" s="16" t="inlineStr">
        <is>
          <t>PRO-006</t>
        </is>
      </c>
      <c r="B38" s="8" t="n">
        <v>1200</v>
      </c>
      <c r="C38" s="8" t="n">
        <v>1250</v>
      </c>
    </row>
    <row r="39">
      <c r="A39" s="16" t="inlineStr">
        <is>
          <t>PRO-007</t>
        </is>
      </c>
      <c r="B39" s="8" t="n">
        <v>800</v>
      </c>
      <c r="C39" s="8" t="n">
        <v>820</v>
      </c>
    </row>
    <row r="40">
      <c r="A40" s="16" t="inlineStr">
        <is>
          <t>PRO-008</t>
        </is>
      </c>
      <c r="B40" s="8" t="n">
        <v>650</v>
      </c>
      <c r="C40" s="8" t="n">
        <v>670</v>
      </c>
    </row>
  </sheetData>
  <mergeCells count="1">
    <mergeCell ref="A1:J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8"/>
  <sheetViews>
    <sheetView workbookViewId="0">
      <selection activeCell="A1" sqref="A1"/>
    </sheetView>
  </sheetViews>
  <sheetFormatPr baseColWidth="8" defaultRowHeight="15"/>
  <cols>
    <col width="32" customWidth="1" min="1" max="1"/>
    <col width="55" customWidth="1" min="2" max="2"/>
    <col width="18" customWidth="1" min="3" max="3"/>
    <col width="40" customWidth="1" min="4" max="4"/>
  </cols>
  <sheetData>
    <row r="1" ht="28" customHeight="1">
      <c r="A1" s="1" t="inlineStr">
        <is>
          <t>ISTRUZIONI PER L'USO — PROROGA CONTRATTO LOCAZIONE</t>
        </is>
      </c>
    </row>
    <row r="2" ht="18" customHeight="1">
      <c r="A2" s="25" t="inlineStr">
        <is>
          <t>FOGLIO: Contratti</t>
        </is>
      </c>
      <c r="B2" s="26" t="inlineStr"/>
    </row>
    <row r="3" ht="18" customHeight="1">
      <c r="A3" s="27" t="inlineStr">
        <is>
          <t>Colonna</t>
        </is>
      </c>
      <c r="B3" s="27" t="inlineStr">
        <is>
          <t>Descrizione</t>
        </is>
      </c>
    </row>
    <row r="4" ht="18" customHeight="1">
      <c r="A4" s="28" t="inlineStr">
        <is>
          <t>ID Contratto</t>
        </is>
      </c>
      <c r="B4" s="28" t="inlineStr">
        <is>
          <t>Codice univoco del contratto (es. CTR-001)</t>
        </is>
      </c>
    </row>
    <row r="5" ht="18" customHeight="1">
      <c r="A5" s="29" t="inlineStr">
        <is>
          <t>Tipo contratto</t>
        </is>
      </c>
      <c r="B5" s="29" t="inlineStr">
        <is>
          <t>Seleziona dal menu: 4+4, 3+2, transitorio, studenti</t>
        </is>
      </c>
    </row>
    <row r="6" ht="18" customHeight="1">
      <c r="A6" s="28" t="inlineStr">
        <is>
          <t>Data inizio / Scadenza</t>
        </is>
      </c>
      <c r="B6" s="28" t="inlineStr">
        <is>
          <t>Inserisci nel formato GG/MM/AAAA</t>
        </is>
      </c>
    </row>
    <row r="7" ht="18" customHeight="1">
      <c r="A7" s="29" t="inlineStr">
        <is>
          <t>Durata mesi</t>
        </is>
      </c>
      <c r="B7" s="29" t="inlineStr">
        <is>
          <t>Calcolata automaticamente con DATEDIF</t>
        </is>
      </c>
    </row>
    <row r="8" ht="18" customHeight="1">
      <c r="A8" s="28" t="inlineStr">
        <is>
          <t>Regime fiscale</t>
        </is>
      </c>
      <c r="B8" s="28" t="inlineStr">
        <is>
          <t>Seleziona: ordinario oppure cedolare secca</t>
        </is>
      </c>
    </row>
    <row r="9" ht="18" customHeight="1">
      <c r="A9" s="29" t="inlineStr">
        <is>
          <t>Aliquota cedolare %</t>
        </is>
      </c>
      <c r="B9" s="29" t="inlineStr">
        <is>
          <t>10% canone concordato, 21% libero mercato</t>
        </is>
      </c>
    </row>
    <row r="10" ht="18" customHeight="1">
      <c r="A10" s="28" t="inlineStr">
        <is>
          <t>Data prossima scadenza</t>
        </is>
      </c>
      <c r="B10" s="28" t="inlineStr">
        <is>
          <t>Aggiornata se è presente una proroga</t>
        </is>
      </c>
    </row>
    <row r="11" ht="18" customHeight="1">
      <c r="A11" s="29" t="inlineStr">
        <is>
          <t>Giorni a scadenza</t>
        </is>
      </c>
      <c r="B11" s="29" t="inlineStr">
        <is>
          <t>Calcolati automaticamente da oggi (TODAY)</t>
        </is>
      </c>
    </row>
    <row r="12" ht="18" customHeight="1">
      <c r="A12" s="28" t="inlineStr">
        <is>
          <t>Stato contratto</t>
        </is>
      </c>
      <c r="B12" s="28" t="inlineStr">
        <is>
          <t>Aggiornato in automatico: Attivo / In scadenza / Scaduto</t>
        </is>
      </c>
    </row>
    <row r="13" ht="18" customHeight="1">
      <c r="A13" s="29" t="inlineStr"/>
      <c r="B13" s="29" t="inlineStr"/>
    </row>
    <row r="14" ht="18" customHeight="1">
      <c r="A14" s="25" t="inlineStr">
        <is>
          <t>FOGLIO: Proroghe_Rinnovi</t>
        </is>
      </c>
      <c r="B14" s="26" t="inlineStr"/>
    </row>
    <row r="15" ht="18" customHeight="1">
      <c r="A15" s="27" t="inlineStr">
        <is>
          <t>Colonna</t>
        </is>
      </c>
      <c r="B15" s="27" t="inlineStr">
        <is>
          <t>Descrizione</t>
        </is>
      </c>
    </row>
    <row r="16" ht="18" customHeight="1">
      <c r="A16" s="28" t="inlineStr">
        <is>
          <t>ID Proroga</t>
        </is>
      </c>
      <c r="B16" s="28" t="inlineStr">
        <is>
          <t>Codice univoco proroga (es. PRO-001)</t>
        </is>
      </c>
    </row>
    <row r="17" ht="18" customHeight="1">
      <c r="A17" s="29" t="inlineStr">
        <is>
          <t>ID Contratto</t>
        </is>
      </c>
      <c r="B17" s="29" t="inlineStr">
        <is>
          <t>Deve corrispondere a un ID in foglio Contratti</t>
        </is>
      </c>
    </row>
    <row r="18" ht="18" customHeight="1">
      <c r="A18" s="28" t="inlineStr">
        <is>
          <t>Proprietario / Inquilino / Immobile</t>
        </is>
      </c>
      <c r="B18" s="28" t="inlineStr">
        <is>
          <t>Recuperati automaticamente via VLOOKUP</t>
        </is>
      </c>
    </row>
    <row r="19" ht="18" customHeight="1">
      <c r="A19" s="29" t="inlineStr">
        <is>
          <t>Tipo evento</t>
        </is>
      </c>
      <c r="B19" s="29" t="inlineStr">
        <is>
          <t>Seleziona: proroga, rinnovo, disdetta</t>
        </is>
      </c>
    </row>
    <row r="20" ht="18" customHeight="1">
      <c r="A20" s="28" t="inlineStr">
        <is>
          <t>Modello RLI</t>
        </is>
      </c>
      <c r="B20" s="28" t="inlineStr">
        <is>
          <t>Indica Sì se presentato all'Agenzia delle Entrate</t>
        </is>
      </c>
    </row>
    <row r="21" ht="18" customHeight="1">
      <c r="A21" s="29" t="inlineStr">
        <is>
          <t>Imposta registro €</t>
        </is>
      </c>
      <c r="B21" s="29" t="inlineStr">
        <is>
          <t>Calcolata al 2% del canone annuo (se RLI non presentato)</t>
        </is>
      </c>
    </row>
    <row r="22" ht="18" customHeight="1">
      <c r="A22" s="28" t="inlineStr">
        <is>
          <t>Cedolare secca dovuta €</t>
        </is>
      </c>
      <c r="B22" s="28" t="inlineStr">
        <is>
          <t>Calcolata al 10% (se RLI presentato e cedolare)</t>
        </is>
      </c>
    </row>
    <row r="23" ht="18" customHeight="1">
      <c r="A23" s="29" t="inlineStr">
        <is>
          <t>Esito</t>
        </is>
      </c>
      <c r="B23" s="29" t="inlineStr">
        <is>
          <t>Aggiornato automaticamente: Registrata / Da registrare</t>
        </is>
      </c>
    </row>
    <row r="24" ht="18" customHeight="1">
      <c r="A24" s="28" t="inlineStr"/>
      <c r="B24" s="28" t="inlineStr"/>
    </row>
    <row r="25" ht="18" customHeight="1">
      <c r="A25" s="25" t="inlineStr">
        <is>
          <t>LEGENDA COLORI</t>
        </is>
      </c>
      <c r="B25" s="26" t="inlineStr"/>
    </row>
    <row r="26" ht="18" customHeight="1">
      <c r="A26" s="30" t="inlineStr">
        <is>
          <t>Verde</t>
        </is>
      </c>
      <c r="B26" s="31" t="inlineStr">
        <is>
          <t>Contratto attivo o proroga registrata</t>
        </is>
      </c>
    </row>
    <row r="27" ht="18" customHeight="1">
      <c r="A27" s="32" t="inlineStr">
        <is>
          <t>Arancione</t>
        </is>
      </c>
      <c r="B27" s="31" t="inlineStr">
        <is>
          <t>In scadenza entro 30 gg o proroga da registrare</t>
        </is>
      </c>
    </row>
    <row r="28" ht="18" customHeight="1">
      <c r="A28" s="33" t="inlineStr">
        <is>
          <t>Rosso</t>
        </is>
      </c>
      <c r="B28" s="31" t="inlineStr">
        <is>
          <t>Contratto scaduto</t>
        </is>
      </c>
    </row>
    <row r="29" ht="18" customHeight="1">
      <c r="A29" s="34" t="inlineStr">
        <is>
          <t>Giallo pallido</t>
        </is>
      </c>
      <c r="B29" s="31" t="inlineStr">
        <is>
          <t>Cella modificabile (dato da inserire manualmente)</t>
        </is>
      </c>
    </row>
    <row r="30" ht="18" customHeight="1">
      <c r="A30" s="35" t="inlineStr">
        <is>
          <t>Verde acqua</t>
        </is>
      </c>
      <c r="B30" s="31" t="inlineStr">
        <is>
          <t>Intestazione / campo calcolato automaticamente</t>
        </is>
      </c>
    </row>
    <row r="31" ht="18" customHeight="1">
      <c r="A31" s="29" t="inlineStr"/>
      <c r="B31" s="29" t="inlineStr"/>
    </row>
    <row r="32" ht="18" customHeight="1">
      <c r="A32" s="25" t="inlineStr">
        <is>
          <t>NOTE LEGALI</t>
        </is>
      </c>
      <c r="B32" s="26" t="inlineStr"/>
    </row>
    <row r="33" ht="18" customHeight="1">
      <c r="A33" s="29" t="inlineStr">
        <is>
          <t>Proroga contratto</t>
        </is>
      </c>
      <c r="B33" s="29" t="inlineStr">
        <is>
          <t>La proroga rinvia la scadenza; va comunicata con raccomandata o PEC</t>
        </is>
      </c>
    </row>
    <row r="34" ht="18" customHeight="1">
      <c r="A34" s="28" t="inlineStr">
        <is>
          <t>RLI (Modello)</t>
        </is>
      </c>
      <c r="B34" s="28" t="inlineStr">
        <is>
          <t>Va presentato all'AE entro 30 gg dalla proroga/rinnovo</t>
        </is>
      </c>
    </row>
    <row r="35" ht="18" customHeight="1">
      <c r="A35" s="29" t="inlineStr">
        <is>
          <t>Cedolare secca</t>
        </is>
      </c>
      <c r="B35" s="29" t="inlineStr">
        <is>
          <t>Regime sostitutivo IRPEF: 10% (concordato) o 21% (libero)</t>
        </is>
      </c>
    </row>
    <row r="36" ht="18" customHeight="1">
      <c r="A36" s="28" t="inlineStr">
        <is>
          <t>Deposito cauzionale</t>
        </is>
      </c>
      <c r="B36" s="28" t="inlineStr">
        <is>
          <t>Massimo 3 mensilità ex art. 11 L. 392/1978</t>
        </is>
      </c>
    </row>
    <row r="37" ht="18" customHeight="1">
      <c r="A37" s="29" t="inlineStr">
        <is>
          <t>Disdetta</t>
        </is>
      </c>
      <c r="B37" s="29" t="inlineStr">
        <is>
          <t>Il locatore deve rispettare i termini (6 mesi per 4+4, 3+2)</t>
        </is>
      </c>
    </row>
    <row r="38" ht="18" customHeight="1">
      <c r="A38" s="28" t="inlineStr">
        <is>
          <t>ISTAT aggiornamento</t>
        </is>
      </c>
      <c r="B38" s="28" t="inlineStr">
        <is>
          <t>Aggiornamento canone max 75% variazione ISTAT FOI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2026-06-22T03:44:26Z</dcterms:created>
  <dcterms:modified xmlns:dcterms="http://purl.org/dc/terms/" xmlns:xsi="http://www.w3.org/2001/XMLSchema-instance" xsi:type="dcterms:W3CDTF">2026-06-22T03:44:26Z</dcterms:modified>
</cp:coreProperties>
</file>