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parto spese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Istruzioni" sheetId="3" state="visible" r:id="rId3"/>
  </sheets>
  <definedNames>
    <definedName name="_xlnm._FilterDatabase" localSheetId="0" hidden="1">'Riparto spese'!$A$9:$Q$18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 &quot;€&quot;"/>
    <numFmt numFmtId="165" formatCode="#.##0,00"/>
    <numFmt numFmtId="166" formatCode="GG/MM/AAAA"/>
    <numFmt numFmtId="167" formatCode="0,0%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sz val="11"/>
    </font>
    <font>
      <sz val="11"/>
    </font>
    <font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2E8F0"/>
      </patternFill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CBD5E1"/>
      </patternFill>
    </fill>
    <fill>
      <patternFill patternType="solid">
        <fgColor rgb="00C8102E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0" fontId="2" fillId="7" borderId="1" pivotButton="0" quotePrefix="0" xfId="0"/>
    <xf numFmtId="165" fontId="2" fillId="7" borderId="1" applyAlignment="1" pivotButton="0" quotePrefix="0" xfId="0">
      <alignment horizontal="right" vertical="center"/>
    </xf>
    <xf numFmtId="164" fontId="2" fillId="7" borderId="1" applyAlignment="1" pivotButton="0" quotePrefix="0" xfId="0">
      <alignment horizontal="right" vertical="center"/>
    </xf>
    <xf numFmtId="0" fontId="2" fillId="0" borderId="0" pivotButton="0" quotePrefix="0" xfId="0"/>
    <xf numFmtId="0" fontId="2" fillId="3" borderId="1" pivotButton="0" quotePrefix="0" xfId="0"/>
    <xf numFmtId="0" fontId="4" fillId="8" borderId="0" pivotButton="0" quotePrefix="0" xfId="0"/>
    <xf numFmtId="0" fontId="3" fillId="0" borderId="1" pivotButton="0" quotePrefix="0" xfId="0"/>
    <xf numFmtId="167" fontId="3" fillId="0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4" fillId="8" borderId="1" applyAlignment="1" pivotButton="0" quotePrefix="0" xfId="0">
      <alignment horizontal="left" vertical="center"/>
    </xf>
    <xf numFmtId="0" fontId="0" fillId="0" borderId="4" pivotButton="0" quotePrefix="0" xfId="0"/>
    <xf numFmtId="0" fontId="3" fillId="0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16A34A"/>
        <sz val="11"/>
      </font>
    </dxf>
    <dxf>
      <font>
        <b val="1"/>
        <color rgb="00DC2626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Totale spesa per interno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'Riepilogo'!E22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'Riepilogo'!$D$23:$D$31</f>
            </numRef>
          </cat>
          <val>
            <numRef>
              <f>'Riepilogo'!$E$23:$E$31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Interno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stati di pagamento</a:t>
            </a:r>
          </a:p>
        </rich>
      </tx>
    </title>
    <plotArea>
      <pieChart>
        <varyColors val="1"/>
        <ser>
          <idx val="0"/>
          <order val="0"/>
          <tx>
            <strRef>
              <f>'Riepilogo'!E4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'Riepilogo'!$D$5:$D$7</f>
            </numRef>
          </cat>
          <val>
            <numRef>
              <f>'Riepilogo'!$E$5:$E$7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Quota fissa e quota variabile per unità (€)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'Riepilogo'!F22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'Riepilogo'!$D$23:$D$31</f>
            </numRef>
          </cat>
          <val>
            <numRef>
              <f>'Riepilogo'!$F$23:$F$31</f>
            </numRef>
          </val>
        </ser>
        <ser>
          <idx val="1"/>
          <order val="1"/>
          <tx>
            <strRef>
              <f>'Riepilogo'!G22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'Riepilogo'!$D$23:$D$31</f>
            </numRef>
          </cat>
          <val>
            <numRef>
              <f>'Riepilogo'!$G$23:$G$31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36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4" customWidth="1" min="3" max="3"/>
    <col width="7" customWidth="1" min="4" max="4"/>
    <col width="8" customWidth="1" min="5" max="5"/>
    <col width="22" customWidth="1" min="6" max="6"/>
    <col width="20" customWidth="1" min="7" max="7"/>
    <col width="13" customWidth="1" min="8" max="8"/>
    <col width="12" customWidth="1" min="9" max="9"/>
    <col width="12" customWidth="1" min="10" max="10"/>
    <col width="14" customWidth="1" min="11" max="11"/>
    <col width="15" customWidth="1" min="12" max="12"/>
    <col width="16" customWidth="1" min="13" max="13"/>
    <col width="13" customWidth="1" min="14" max="14"/>
    <col width="16" customWidth="1" min="15" max="15"/>
    <col width="12" customWidth="1" min="16" max="16"/>
    <col width="22" customWidth="1" min="17" max="17"/>
  </cols>
  <sheetData>
    <row r="1" ht="28" customHeight="1">
      <c r="A1" s="1" t="inlineStr">
        <is>
          <t>PIANO DI RIPARTO SPESE SCALA — Condominio Via Roma 12 — Esercizio 2026</t>
        </is>
      </c>
    </row>
    <row r="2"/>
    <row r="3">
      <c r="A3" s="2" t="inlineStr">
        <is>
          <t>Quota fissa complessiva</t>
        </is>
      </c>
      <c r="B3" s="3" t="n">
        <v>1800</v>
      </c>
    </row>
    <row r="4">
      <c r="A4" s="2" t="inlineStr">
        <is>
          <t>Quota variabile complessiva</t>
        </is>
      </c>
      <c r="B4" s="3" t="n">
        <v>4500</v>
      </c>
    </row>
    <row r="5">
      <c r="A5" s="2" t="inlineStr">
        <is>
          <t>Totale spesa</t>
        </is>
      </c>
      <c r="B5" s="4">
        <f>B3+B4</f>
        <v/>
      </c>
    </row>
    <row r="6">
      <c r="A6" s="2" t="inlineStr">
        <is>
          <t>Totale millesimi</t>
        </is>
      </c>
      <c r="B6" s="5">
        <f>SUM(J10:J18)</f>
        <v/>
      </c>
    </row>
    <row r="7">
      <c r="A7" s="2" t="inlineStr">
        <is>
          <t>Data scadenza rata</t>
        </is>
      </c>
      <c r="B7" s="34" t="n">
        <v>46203</v>
      </c>
    </row>
    <row r="8">
      <c r="A8" s="2" t="inlineStr">
        <is>
          <t>Criterio di riparto</t>
        </is>
      </c>
      <c r="B8" s="7" t="inlineStr">
        <is>
          <t>Millesimi scala</t>
        </is>
      </c>
    </row>
    <row r="9" ht="32" customHeight="1">
      <c r="A9" s="8" t="inlineStr">
        <is>
          <t>Esercizio</t>
        </is>
      </c>
      <c r="B9" s="8" t="inlineStr">
        <is>
          <t>Data approvazione</t>
        </is>
      </c>
      <c r="C9" s="8" t="inlineStr">
        <is>
          <t>Condominio</t>
        </is>
      </c>
      <c r="D9" s="8" t="inlineStr">
        <is>
          <t>Scala</t>
        </is>
      </c>
      <c r="E9" s="8" t="inlineStr">
        <is>
          <t>Interno</t>
        </is>
      </c>
      <c r="F9" s="8" t="inlineStr">
        <is>
          <t>Proprietario</t>
        </is>
      </c>
      <c r="G9" s="8" t="inlineStr">
        <is>
          <t>Codice fiscale</t>
        </is>
      </c>
      <c r="H9" s="8" t="inlineStr">
        <is>
          <t>Piano</t>
        </is>
      </c>
      <c r="I9" s="8" t="inlineStr">
        <is>
          <t>Millesimi generali</t>
        </is>
      </c>
      <c r="J9" s="8" t="inlineStr">
        <is>
          <t>Millesimi scala</t>
        </is>
      </c>
      <c r="K9" s="8" t="inlineStr">
        <is>
          <t>Quota fissa (€)</t>
        </is>
      </c>
      <c r="L9" s="8" t="inlineStr">
        <is>
          <t>Quota variabile (€)</t>
        </is>
      </c>
      <c r="M9" s="8" t="inlineStr">
        <is>
          <t>Totale spesa unità (€)</t>
        </is>
      </c>
      <c r="N9" s="8" t="inlineStr">
        <is>
          <t>Versato (€)</t>
        </is>
      </c>
      <c r="O9" s="8" t="inlineStr">
        <is>
          <t>Saldo da versare (€)</t>
        </is>
      </c>
      <c r="P9" s="8" t="inlineStr">
        <is>
          <t>Stato</t>
        </is>
      </c>
      <c r="Q9" s="8" t="inlineStr">
        <is>
          <t>Note</t>
        </is>
      </c>
    </row>
    <row r="10">
      <c r="A10" s="9" t="n">
        <v>2026</v>
      </c>
      <c r="B10" s="35" t="n">
        <v>46068</v>
      </c>
      <c r="C10" s="11" t="inlineStr">
        <is>
          <t>Condominio Via Roma 12</t>
        </is>
      </c>
      <c r="D10" s="9" t="inlineStr">
        <is>
          <t>A</t>
        </is>
      </c>
      <c r="E10" s="9" t="n">
        <v>1</v>
      </c>
      <c r="F10" s="11" t="inlineStr">
        <is>
          <t>Marco Rossi</t>
        </is>
      </c>
      <c r="G10" s="11" t="inlineStr">
        <is>
          <t>RSSMRC80A01F205X</t>
        </is>
      </c>
      <c r="H10" s="11" t="inlineStr">
        <is>
          <t>Seminterrato</t>
        </is>
      </c>
      <c r="I10" s="12" t="n">
        <v>60</v>
      </c>
      <c r="J10" s="12" t="n">
        <v>45</v>
      </c>
      <c r="K10" s="13">
        <f>ROUND($B$3*I10/SUM($I$10:$I$18),2)</f>
        <v/>
      </c>
      <c r="L10" s="13">
        <f>ROUND($B$4*J10/SUM($J$10:$J$18),2)</f>
        <v/>
      </c>
      <c r="M10" s="13">
        <f>K10+L10</f>
        <v/>
      </c>
      <c r="N10" s="3" t="n">
        <v>0</v>
      </c>
      <c r="O10" s="13">
        <f>MAX(0,M10-N10)</f>
        <v/>
      </c>
      <c r="P10" s="9">
        <f>IF(N10&gt;=M10,"Pagato",IF(N10&gt;0,"Parziale","Da versare"))</f>
        <v/>
      </c>
      <c r="Q10" s="11" t="inlineStr"/>
    </row>
    <row r="11">
      <c r="A11" s="14" t="n">
        <v>2026</v>
      </c>
      <c r="B11" s="36" t="n">
        <v>46081</v>
      </c>
      <c r="C11" s="16" t="inlineStr">
        <is>
          <t>Condominio Via Roma 12</t>
        </is>
      </c>
      <c r="D11" s="14" t="inlineStr">
        <is>
          <t>A</t>
        </is>
      </c>
      <c r="E11" s="14" t="n">
        <v>2</v>
      </c>
      <c r="F11" s="16" t="inlineStr">
        <is>
          <t>Giulia Bianchi</t>
        </is>
      </c>
      <c r="G11" s="16" t="inlineStr">
        <is>
          <t>BNCGLI82B02F205Y</t>
        </is>
      </c>
      <c r="H11" s="16" t="inlineStr">
        <is>
          <t>Piano terra</t>
        </is>
      </c>
      <c r="I11" s="12" t="n">
        <v>90</v>
      </c>
      <c r="J11" s="12" t="n">
        <v>80</v>
      </c>
      <c r="K11" s="4">
        <f>ROUND($B$3*I11/SUM($I$10:$I$18),2)</f>
        <v/>
      </c>
      <c r="L11" s="4">
        <f>ROUND($B$4*J11/SUM($J$10:$J$18),2)</f>
        <v/>
      </c>
      <c r="M11" s="4">
        <f>K11+L11</f>
        <v/>
      </c>
      <c r="N11" s="3" t="n">
        <v>700</v>
      </c>
      <c r="O11" s="4">
        <f>MAX(0,M11-N11)</f>
        <v/>
      </c>
      <c r="P11" s="14">
        <f>IF(N11&gt;=M11,"Pagato",IF(N11&gt;0,"Parziale","Da versare"))</f>
        <v/>
      </c>
      <c r="Q11" s="16" t="inlineStr"/>
    </row>
    <row r="12">
      <c r="A12" s="9" t="n">
        <v>2026</v>
      </c>
      <c r="B12" s="35" t="n">
        <v>46091</v>
      </c>
      <c r="C12" s="11" t="inlineStr">
        <is>
          <t>Condominio Via Roma 12</t>
        </is>
      </c>
      <c r="D12" s="9" t="inlineStr">
        <is>
          <t>A</t>
        </is>
      </c>
      <c r="E12" s="9" t="n">
        <v>3</v>
      </c>
      <c r="F12" s="11" t="inlineStr">
        <is>
          <t>Luca Ferrari</t>
        </is>
      </c>
      <c r="G12" s="11" t="inlineStr">
        <is>
          <t>FRRLCU78C03L219Z</t>
        </is>
      </c>
      <c r="H12" s="11" t="inlineStr">
        <is>
          <t>Primo</t>
        </is>
      </c>
      <c r="I12" s="12" t="n">
        <v>110</v>
      </c>
      <c r="J12" s="12" t="n">
        <v>105</v>
      </c>
      <c r="K12" s="13">
        <f>ROUND($B$3*I12/SUM($I$10:$I$18),2)</f>
        <v/>
      </c>
      <c r="L12" s="13">
        <f>ROUND($B$4*J12/SUM($J$10:$J$18),2)</f>
        <v/>
      </c>
      <c r="M12" s="13">
        <f>K12+L12</f>
        <v/>
      </c>
      <c r="N12" s="3" t="n">
        <v>750</v>
      </c>
      <c r="O12" s="13">
        <f>MAX(0,M12-N12)</f>
        <v/>
      </c>
      <c r="P12" s="9">
        <f>IF(N12&gt;=M12,"Pagato",IF(N12&gt;0,"Parziale","Da versare"))</f>
        <v/>
      </c>
      <c r="Q12" s="11" t="inlineStr">
        <is>
          <t>Versamento completo</t>
        </is>
      </c>
    </row>
    <row r="13">
      <c r="A13" s="14" t="n">
        <v>2026</v>
      </c>
      <c r="B13" s="36" t="n">
        <v>46096</v>
      </c>
      <c r="C13" s="16" t="inlineStr">
        <is>
          <t>Condominio Via Roma 12</t>
        </is>
      </c>
      <c r="D13" s="14" t="inlineStr">
        <is>
          <t>A</t>
        </is>
      </c>
      <c r="E13" s="14" t="n">
        <v>4</v>
      </c>
      <c r="F13" s="16" t="inlineStr">
        <is>
          <t>Anna Esposito</t>
        </is>
      </c>
      <c r="G13" s="16" t="inlineStr">
        <is>
          <t>SPSNNA75D04A944W</t>
        </is>
      </c>
      <c r="H13" s="16" t="inlineStr">
        <is>
          <t>Primo</t>
        </is>
      </c>
      <c r="I13" s="12" t="n">
        <v>110</v>
      </c>
      <c r="J13" s="12" t="n">
        <v>105</v>
      </c>
      <c r="K13" s="4">
        <f>ROUND($B$3*I13/SUM($I$10:$I$18),2)</f>
        <v/>
      </c>
      <c r="L13" s="4">
        <f>ROUND($B$4*J13/SUM($J$10:$J$18),2)</f>
        <v/>
      </c>
      <c r="M13" s="4">
        <f>K13+L13</f>
        <v/>
      </c>
      <c r="N13" s="3" t="n">
        <v>400</v>
      </c>
      <c r="O13" s="4">
        <f>MAX(0,M13-N13)</f>
        <v/>
      </c>
      <c r="P13" s="14">
        <f>IF(N13&gt;=M13,"Pagato",IF(N13&gt;0,"Parziale","Da versare"))</f>
        <v/>
      </c>
      <c r="Q13" s="16" t="inlineStr">
        <is>
          <t>Acconto versato</t>
        </is>
      </c>
    </row>
    <row r="14">
      <c r="A14" s="9" t="n">
        <v>2026</v>
      </c>
      <c r="B14" s="35" t="n">
        <v>46103</v>
      </c>
      <c r="C14" s="11" t="inlineStr">
        <is>
          <t>Condominio Via Roma 12</t>
        </is>
      </c>
      <c r="D14" s="9" t="inlineStr">
        <is>
          <t>A</t>
        </is>
      </c>
      <c r="E14" s="9" t="n">
        <v>5</v>
      </c>
      <c r="F14" s="11" t="inlineStr">
        <is>
          <t>Francesca Romano</t>
        </is>
      </c>
      <c r="G14" s="11" t="inlineStr">
        <is>
          <t>RMNFNC85E05H501V</t>
        </is>
      </c>
      <c r="H14" s="11" t="inlineStr">
        <is>
          <t>Secondo</t>
        </is>
      </c>
      <c r="I14" s="12" t="n">
        <v>120</v>
      </c>
      <c r="J14" s="12" t="n">
        <v>120</v>
      </c>
      <c r="K14" s="13">
        <f>ROUND($B$3*I14/SUM($I$10:$I$18),2)</f>
        <v/>
      </c>
      <c r="L14" s="13">
        <f>ROUND($B$4*J14/SUM($J$10:$J$18),2)</f>
        <v/>
      </c>
      <c r="M14" s="13">
        <f>K14+L14</f>
        <v/>
      </c>
      <c r="N14" s="3" t="n">
        <v>0</v>
      </c>
      <c r="O14" s="13">
        <f>MAX(0,M14-N14)</f>
        <v/>
      </c>
      <c r="P14" s="9">
        <f>IF(N14&gt;=M14,"Pagato",IF(N14&gt;0,"Parziale","Da versare"))</f>
        <v/>
      </c>
      <c r="Q14" s="11" t="inlineStr"/>
    </row>
    <row r="15">
      <c r="A15" s="14" t="n">
        <v>2026</v>
      </c>
      <c r="B15" s="36" t="n">
        <v>46114</v>
      </c>
      <c r="C15" s="16" t="inlineStr">
        <is>
          <t>Condominio Via Roma 12</t>
        </is>
      </c>
      <c r="D15" s="14" t="inlineStr">
        <is>
          <t>A</t>
        </is>
      </c>
      <c r="E15" s="14" t="n">
        <v>6</v>
      </c>
      <c r="F15" s="16" t="inlineStr">
        <is>
          <t>Giuseppe Conti</t>
        </is>
      </c>
      <c r="G15" s="16" t="inlineStr">
        <is>
          <t>CNTGPP70F06G273U</t>
        </is>
      </c>
      <c r="H15" s="16" t="inlineStr">
        <is>
          <t>Terzo</t>
        </is>
      </c>
      <c r="I15" s="12" t="n">
        <v>125</v>
      </c>
      <c r="J15" s="12" t="n">
        <v>130</v>
      </c>
      <c r="K15" s="4">
        <f>ROUND($B$3*I15/SUM($I$10:$I$18),2)</f>
        <v/>
      </c>
      <c r="L15" s="4">
        <f>ROUND($B$4*J15/SUM($J$10:$J$18),2)</f>
        <v/>
      </c>
      <c r="M15" s="4">
        <f>K15+L15</f>
        <v/>
      </c>
      <c r="N15" s="3" t="n">
        <v>800</v>
      </c>
      <c r="O15" s="4">
        <f>MAX(0,M15-N15)</f>
        <v/>
      </c>
      <c r="P15" s="14">
        <f>IF(N15&gt;=M15,"Pagato",IF(N15&gt;0,"Parziale","Da versare"))</f>
        <v/>
      </c>
      <c r="Q15" s="16" t="inlineStr">
        <is>
          <t>Versamento completo</t>
        </is>
      </c>
    </row>
    <row r="16">
      <c r="A16" s="9" t="n">
        <v>2026</v>
      </c>
      <c r="B16" s="35" t="n">
        <v>46124</v>
      </c>
      <c r="C16" s="11" t="inlineStr">
        <is>
          <t>Condominio Via Roma 12</t>
        </is>
      </c>
      <c r="D16" s="9" t="inlineStr">
        <is>
          <t>A</t>
        </is>
      </c>
      <c r="E16" s="9" t="n">
        <v>7</v>
      </c>
      <c r="F16" s="11" t="inlineStr">
        <is>
          <t>Elena Moretti</t>
        </is>
      </c>
      <c r="G16" s="11" t="inlineStr">
        <is>
          <t>MRTLNE88G07D086T</t>
        </is>
      </c>
      <c r="H16" s="11" t="inlineStr">
        <is>
          <t>Quarto</t>
        </is>
      </c>
      <c r="I16" s="12" t="n">
        <v>130</v>
      </c>
      <c r="J16" s="12" t="n">
        <v>140</v>
      </c>
      <c r="K16" s="13">
        <f>ROUND($B$3*I16/SUM($I$10:$I$18),2)</f>
        <v/>
      </c>
      <c r="L16" s="13">
        <f>ROUND($B$4*J16/SUM($J$10:$J$18),2)</f>
        <v/>
      </c>
      <c r="M16" s="13">
        <f>K16+L16</f>
        <v/>
      </c>
      <c r="N16" s="3" t="n">
        <v>300</v>
      </c>
      <c r="O16" s="13">
        <f>MAX(0,M16-N16)</f>
        <v/>
      </c>
      <c r="P16" s="9">
        <f>IF(N16&gt;=M16,"Pagato",IF(N16&gt;0,"Parziale","Da versare"))</f>
        <v/>
      </c>
      <c r="Q16" s="11" t="inlineStr">
        <is>
          <t>Acconto versato</t>
        </is>
      </c>
    </row>
    <row r="17">
      <c r="A17" s="14" t="n">
        <v>2026</v>
      </c>
      <c r="B17" s="36" t="n">
        <v>46132</v>
      </c>
      <c r="C17" s="16" t="inlineStr">
        <is>
          <t>Condominio Via Roma 12</t>
        </is>
      </c>
      <c r="D17" s="14" t="inlineStr">
        <is>
          <t>A</t>
        </is>
      </c>
      <c r="E17" s="14" t="n">
        <v>8</v>
      </c>
      <c r="F17" s="16" t="inlineStr">
        <is>
          <t>Paolo Ricci</t>
        </is>
      </c>
      <c r="G17" s="16" t="inlineStr">
        <is>
          <t>RCCPLA81H08C351S</t>
        </is>
      </c>
      <c r="H17" s="16" t="inlineStr">
        <is>
          <t>Quinto</t>
        </is>
      </c>
      <c r="I17" s="12" t="n">
        <v>135</v>
      </c>
      <c r="J17" s="12" t="n">
        <v>150</v>
      </c>
      <c r="K17" s="4">
        <f>ROUND($B$3*I17/SUM($I$10:$I$18),2)</f>
        <v/>
      </c>
      <c r="L17" s="4">
        <f>ROUND($B$4*J17/SUM($J$10:$J$18),2)</f>
        <v/>
      </c>
      <c r="M17" s="4">
        <f>K17+L17</f>
        <v/>
      </c>
      <c r="N17" s="3" t="n">
        <v>0</v>
      </c>
      <c r="O17" s="4">
        <f>MAX(0,M17-N17)</f>
        <v/>
      </c>
      <c r="P17" s="14">
        <f>IF(N17&gt;=M17,"Pagato",IF(N17&gt;0,"Parziale","Da versare"))</f>
        <v/>
      </c>
      <c r="Q17" s="16" t="inlineStr">
        <is>
          <t>Sollecito inviato</t>
        </is>
      </c>
    </row>
    <row r="18">
      <c r="A18" s="9" t="n">
        <v>2026</v>
      </c>
      <c r="B18" s="35" t="n">
        <v>46142</v>
      </c>
      <c r="C18" s="11" t="inlineStr">
        <is>
          <t>Condominio Via Roma 12</t>
        </is>
      </c>
      <c r="D18" s="9" t="inlineStr">
        <is>
          <t>A</t>
        </is>
      </c>
      <c r="E18" s="9" t="n">
        <v>9</v>
      </c>
      <c r="F18" s="11" t="inlineStr">
        <is>
          <t>Immobiliare Verdi SRL</t>
        </is>
      </c>
      <c r="G18" s="11" t="inlineStr">
        <is>
          <t>P.IVA 01234567890</t>
        </is>
      </c>
      <c r="H18" s="11" t="inlineStr">
        <is>
          <t>Quinto</t>
        </is>
      </c>
      <c r="I18" s="12" t="n">
        <v>140</v>
      </c>
      <c r="J18" s="12" t="n">
        <v>125</v>
      </c>
      <c r="K18" s="13">
        <f>ROUND($B$3*I18/SUM($I$10:$I$18),2)</f>
        <v/>
      </c>
      <c r="L18" s="13">
        <f>ROUND($B$4*J18/SUM($J$10:$J$18),2)</f>
        <v/>
      </c>
      <c r="M18" s="13">
        <f>K18+L18</f>
        <v/>
      </c>
      <c r="N18" s="3" t="n">
        <v>750</v>
      </c>
      <c r="O18" s="13">
        <f>MAX(0,M18-N18)</f>
        <v/>
      </c>
      <c r="P18" s="9">
        <f>IF(N18&gt;=M18,"Pagato",IF(N18&gt;0,"Parziale","Da versare"))</f>
        <v/>
      </c>
      <c r="Q18" s="11" t="inlineStr">
        <is>
          <t>Versamento completo</t>
        </is>
      </c>
    </row>
    <row r="19">
      <c r="A19" s="17" t="inlineStr">
        <is>
          <t>TOTALE</t>
        </is>
      </c>
      <c r="B19" s="17" t="n"/>
      <c r="C19" s="17" t="n"/>
      <c r="D19" s="17" t="n"/>
      <c r="E19" s="17" t="n"/>
      <c r="F19" s="17" t="n"/>
      <c r="G19" s="17" t="n"/>
      <c r="H19" s="17" t="n"/>
      <c r="I19" s="18">
        <f>SUM(I10:I18)</f>
        <v/>
      </c>
      <c r="J19" s="18">
        <f>SUM(J10:J18)</f>
        <v/>
      </c>
      <c r="K19" s="19">
        <f>SUM(K10:K18)</f>
        <v/>
      </c>
      <c r="L19" s="19">
        <f>SUM(L10:L18)</f>
        <v/>
      </c>
      <c r="M19" s="19">
        <f>SUM(M10:M18)</f>
        <v/>
      </c>
      <c r="N19" s="19">
        <f>SUM(N10:N18)</f>
        <v/>
      </c>
      <c r="O19" s="19">
        <f>SUM(O10:O18)</f>
        <v/>
      </c>
      <c r="P19" s="17" t="n"/>
      <c r="Q19" s="17" t="n"/>
    </row>
    <row r="20"/>
    <row r="21">
      <c r="A21" s="20">
        <f>IF(AND(ROUND(J19,2)=1000,ROUND(M19,2)=ROUND(B5,2)),"Controllo OK: millesimi = 1.000 e totale ripartito = totale spese","ATTENZIONE: verificare millesimi e quote")</f>
        <v/>
      </c>
    </row>
  </sheetData>
  <autoFilter ref="A9:Q18"/>
  <mergeCells count="2">
    <mergeCell ref="A1:Q1"/>
    <mergeCell ref="A21:J21"/>
  </mergeCells>
  <conditionalFormatting sqref="P10:P18">
    <cfRule type="expression" priority="1" dxfId="0" stopIfTrue="1">
      <formula>$P10="Pagato"</formula>
    </cfRule>
    <cfRule type="expression" priority="2" dxfId="1" stopIfTrue="1">
      <formula>$P10="Da versare"</formula>
    </cfRule>
  </conditionalFormatting>
  <conditionalFormatting sqref="O10:O18">
    <cfRule type="expression" priority="3" dxfId="1" stopIfTrue="1">
      <formula>$O10&gt;0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18" customWidth="1" min="4" max="4"/>
    <col width="16" customWidth="1" min="5" max="5"/>
    <col width="18" customWidth="1" min="6" max="6"/>
    <col width="18" customWidth="1" min="7" max="7"/>
    <col width="12" customWidth="1" min="8" max="8"/>
  </cols>
  <sheetData>
    <row r="1" ht="26" customHeight="1">
      <c r="A1" s="1" t="inlineStr">
        <is>
          <t>RIEPILOGO SPESE SCALA — Esercizio 2026</t>
        </is>
      </c>
    </row>
    <row r="2"/>
    <row r="3">
      <c r="A3" s="21" t="inlineStr">
        <is>
          <t>Totale spese</t>
        </is>
      </c>
      <c r="B3" s="4">
        <f>SUM('Riparto spese'!M10:M18)</f>
        <v/>
      </c>
      <c r="D3" s="22" t="inlineStr">
        <is>
          <t>Riepilogo per stato</t>
        </is>
      </c>
    </row>
    <row r="4">
      <c r="A4" s="21" t="inlineStr">
        <is>
          <t>Totale versato</t>
        </is>
      </c>
      <c r="B4" s="4">
        <f>SUM('Riparto spese'!N10:N18)</f>
        <v/>
      </c>
      <c r="D4" s="8" t="inlineStr">
        <is>
          <t>Stato</t>
        </is>
      </c>
      <c r="E4" s="8" t="inlineStr">
        <is>
          <t>N. unità</t>
        </is>
      </c>
      <c r="F4" s="8" t="inlineStr">
        <is>
          <t>Importo spesa (€)</t>
        </is>
      </c>
    </row>
    <row r="5">
      <c r="A5" s="21" t="inlineStr">
        <is>
          <t>Totale ancora da versare</t>
        </is>
      </c>
      <c r="B5" s="4">
        <f>SUM('Riparto spese'!O10:O18)</f>
        <v/>
      </c>
      <c r="D5" s="23" t="inlineStr">
        <is>
          <t>Pagato</t>
        </is>
      </c>
      <c r="E5" s="14">
        <f>COUNTIF('Riparto spese'!$P$10:$P$18,D5)</f>
        <v/>
      </c>
      <c r="F5" s="4">
        <f>SUMIF('Riparto spese'!$P$10:$P$18,D5,'Riparto spese'!$M$10:$M$18)</f>
        <v/>
      </c>
    </row>
    <row r="6">
      <c r="A6" s="21" t="inlineStr">
        <is>
          <t>Percentuale incassata</t>
        </is>
      </c>
      <c r="B6" s="37">
        <f>IF(B3=0,0,B4/B3)</f>
        <v/>
      </c>
      <c r="D6" s="23" t="inlineStr">
        <is>
          <t>Parziale</t>
        </is>
      </c>
      <c r="E6" s="14">
        <f>COUNTIF('Riparto spese'!$P$10:$P$18,D6)</f>
        <v/>
      </c>
      <c r="F6" s="4">
        <f>SUMIF('Riparto spese'!$P$10:$P$18,D6,'Riparto spese'!$M$10:$M$18)</f>
        <v/>
      </c>
    </row>
    <row r="7">
      <c r="A7" s="21" t="inlineStr">
        <is>
          <t>Numero unità</t>
        </is>
      </c>
      <c r="B7" s="25">
        <f>COUNTIF('Riparto spese'!E10:E18,"&lt;&gt;")</f>
        <v/>
      </c>
      <c r="D7" s="23" t="inlineStr">
        <is>
          <t>Da versare</t>
        </is>
      </c>
      <c r="E7" s="14">
        <f>COUNTIF('Riparto spese'!$P$10:$P$18,D7)</f>
        <v/>
      </c>
      <c r="F7" s="4">
        <f>SUMIF('Riparto spese'!$P$10:$P$18,D7,'Riparto spese'!$M$10:$M$18)</f>
        <v/>
      </c>
    </row>
    <row r="8">
      <c r="A8" s="21" t="inlineStr">
        <is>
          <t>Unità pagate</t>
        </is>
      </c>
      <c r="B8" s="25">
        <f>COUNTIF('Riparto spese'!P10:P18,"Pagato")</f>
        <v/>
      </c>
    </row>
    <row r="9">
      <c r="A9" s="21" t="inlineStr">
        <is>
          <t>Unità parziali</t>
        </is>
      </c>
      <c r="B9" s="25">
        <f>COUNTIF('Riparto spese'!P10:P18,"Parziale")</f>
        <v/>
      </c>
    </row>
    <row r="10">
      <c r="A10" s="21" t="inlineStr">
        <is>
          <t>Unità insolventi</t>
        </is>
      </c>
      <c r="B10" s="25">
        <f>COUNTIF('Riparto spese'!P10:P18,"Da versare")</f>
        <v/>
      </c>
    </row>
    <row r="11">
      <c r="A11" s="21" t="inlineStr">
        <is>
          <t>Quota media per unità</t>
        </is>
      </c>
      <c r="B11" s="4">
        <f>AVERAGE('Riparto spese'!M10:M18)</f>
        <v/>
      </c>
    </row>
    <row r="12"/>
    <row r="13">
      <c r="A13" s="22" t="inlineStr">
        <is>
          <t>Dettaglio interno selezionato</t>
        </is>
      </c>
    </row>
    <row r="14">
      <c r="A14" s="21" t="inlineStr">
        <is>
          <t>Interno (input)</t>
        </is>
      </c>
      <c r="B14" s="26" t="n">
        <v>5</v>
      </c>
    </row>
    <row r="15">
      <c r="A15" s="21" t="inlineStr">
        <is>
          <t>Proprietario</t>
        </is>
      </c>
      <c r="B15" s="23">
        <f>IFERROR(VLOOKUP(B14,'Riparto spese'!$E$10:$M$18,2,FALSE),"")</f>
        <v/>
      </c>
    </row>
    <row r="16">
      <c r="A16" s="21" t="inlineStr">
        <is>
          <t>Codice fiscale</t>
        </is>
      </c>
      <c r="B16" s="23">
        <f>IFERROR(VLOOKUP(B14,'Riparto spese'!$E$10:$M$18,3,FALSE),"")</f>
        <v/>
      </c>
    </row>
    <row r="17">
      <c r="A17" s="21" t="inlineStr">
        <is>
          <t>Piano</t>
        </is>
      </c>
      <c r="B17" s="23">
        <f>IFERROR(VLOOKUP(B14,'Riparto spese'!$E$10:$M$18,4,FALSE),"")</f>
        <v/>
      </c>
    </row>
    <row r="18">
      <c r="A18" s="21" t="inlineStr">
        <is>
          <t>Millesimi scala</t>
        </is>
      </c>
      <c r="B18" s="5">
        <f>IFERROR(VLOOKUP(B14,'Riparto spese'!$E$10:$M$18,6,FALSE),0)</f>
        <v/>
      </c>
    </row>
    <row r="19">
      <c r="A19" s="21" t="inlineStr">
        <is>
          <t>Totale spesa (€)</t>
        </is>
      </c>
      <c r="B19" s="4">
        <f>IFERROR(VLOOKUP(B14,'Riparto spese'!$E$10:$M$18,9,FALSE),0)</f>
        <v/>
      </c>
    </row>
    <row r="20"/>
    <row r="21"/>
    <row r="22">
      <c r="D22" s="8" t="inlineStr">
        <is>
          <t>Interno</t>
        </is>
      </c>
      <c r="E22" s="8" t="inlineStr">
        <is>
          <t>Totale spesa (€)</t>
        </is>
      </c>
      <c r="F22" s="27" t="inlineStr">
        <is>
          <t>Quota fissa (€)</t>
        </is>
      </c>
      <c r="G22" s="27" t="inlineStr">
        <is>
          <t>Quota variabile (€)</t>
        </is>
      </c>
    </row>
    <row r="23">
      <c r="D23" s="28">
        <f>'Riparto spese'!E10</f>
        <v/>
      </c>
      <c r="E23" s="29">
        <f>'Riparto spese'!M10</f>
        <v/>
      </c>
      <c r="F23" s="30">
        <f>'Riparto spese'!K10</f>
        <v/>
      </c>
      <c r="G23" s="30">
        <f>'Riparto spese'!L10</f>
        <v/>
      </c>
    </row>
    <row r="24">
      <c r="D24" s="28">
        <f>'Riparto spese'!E11</f>
        <v/>
      </c>
      <c r="E24" s="29">
        <f>'Riparto spese'!M11</f>
        <v/>
      </c>
      <c r="F24" s="30">
        <f>'Riparto spese'!K11</f>
        <v/>
      </c>
      <c r="G24" s="30">
        <f>'Riparto spese'!L11</f>
        <v/>
      </c>
    </row>
    <row r="25">
      <c r="D25" s="28">
        <f>'Riparto spese'!E12</f>
        <v/>
      </c>
      <c r="E25" s="29">
        <f>'Riparto spese'!M12</f>
        <v/>
      </c>
      <c r="F25" s="30">
        <f>'Riparto spese'!K12</f>
        <v/>
      </c>
      <c r="G25" s="30">
        <f>'Riparto spese'!L12</f>
        <v/>
      </c>
    </row>
    <row r="26">
      <c r="D26" s="28">
        <f>'Riparto spese'!E13</f>
        <v/>
      </c>
      <c r="E26" s="29">
        <f>'Riparto spese'!M13</f>
        <v/>
      </c>
      <c r="F26" s="30">
        <f>'Riparto spese'!K13</f>
        <v/>
      </c>
      <c r="G26" s="30">
        <f>'Riparto spese'!L13</f>
        <v/>
      </c>
    </row>
    <row r="27">
      <c r="D27" s="28">
        <f>'Riparto spese'!E14</f>
        <v/>
      </c>
      <c r="E27" s="29">
        <f>'Riparto spese'!M14</f>
        <v/>
      </c>
      <c r="F27" s="30">
        <f>'Riparto spese'!K14</f>
        <v/>
      </c>
      <c r="G27" s="30">
        <f>'Riparto spese'!L14</f>
        <v/>
      </c>
    </row>
    <row r="28">
      <c r="D28" s="28">
        <f>'Riparto spese'!E15</f>
        <v/>
      </c>
      <c r="E28" s="29">
        <f>'Riparto spese'!M15</f>
        <v/>
      </c>
      <c r="F28" s="30">
        <f>'Riparto spese'!K15</f>
        <v/>
      </c>
      <c r="G28" s="30">
        <f>'Riparto spese'!L15</f>
        <v/>
      </c>
    </row>
    <row r="29">
      <c r="D29" s="28">
        <f>'Riparto spese'!E16</f>
        <v/>
      </c>
      <c r="E29" s="29">
        <f>'Riparto spese'!M16</f>
        <v/>
      </c>
      <c r="F29" s="30">
        <f>'Riparto spese'!K16</f>
        <v/>
      </c>
      <c r="G29" s="30">
        <f>'Riparto spese'!L16</f>
        <v/>
      </c>
    </row>
    <row r="30">
      <c r="D30" s="28">
        <f>'Riparto spese'!E17</f>
        <v/>
      </c>
      <c r="E30" s="29">
        <f>'Riparto spese'!M17</f>
        <v/>
      </c>
      <c r="F30" s="30">
        <f>'Riparto spese'!K17</f>
        <v/>
      </c>
      <c r="G30" s="30">
        <f>'Riparto spese'!L17</f>
        <v/>
      </c>
    </row>
    <row r="31">
      <c r="D31" s="28">
        <f>'Riparto spese'!E18</f>
        <v/>
      </c>
      <c r="E31" s="29">
        <f>'Riparto spese'!M18</f>
        <v/>
      </c>
      <c r="F31" s="30">
        <f>'Riparto spese'!K18</f>
        <v/>
      </c>
      <c r="G31" s="30">
        <f>'Riparto spese'!L18</f>
        <v/>
      </c>
    </row>
  </sheetData>
  <mergeCells count="3">
    <mergeCell ref="A1:H1"/>
    <mergeCell ref="D3:F3"/>
    <mergeCell ref="A13:B1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 ht="26" customHeight="1">
      <c r="A1" s="1" t="inlineStr">
        <is>
          <t>ISTRUZIONI — Piano di riparto spese scala</t>
        </is>
      </c>
    </row>
    <row r="2"/>
    <row r="3">
      <c r="A3" s="31" t="inlineStr">
        <is>
          <t>Scopo del piano</t>
        </is>
      </c>
      <c r="B3" s="32" t="n"/>
    </row>
    <row r="4" ht="60" customHeight="1">
      <c r="A4" s="33" t="inlineStr">
        <is>
          <t>Il piano di riparto spese scala distribuisce tra i condòmini le spese di manutenzione, pulizia, illuminazione e ascensore della scala, in base ai criteri previsti dal regolamento condominiale e dalla delibera assembleare.</t>
        </is>
      </c>
      <c r="B4" s="32" t="n"/>
    </row>
    <row r="5"/>
    <row r="6">
      <c r="A6" s="31" t="inlineStr">
        <is>
          <t>Millesimi generali e millesimi di scala</t>
        </is>
      </c>
      <c r="B6" s="32" t="n"/>
    </row>
    <row r="7" ht="60" customHeight="1">
      <c r="A7" s="33" t="inlineStr">
        <is>
          <t>I millesimi generali esprimono il valore di ciascuna unità rispetto all'intero edificio (tabella generale). I millesimi di scala ripartiscono invece le sole spese della scala in proporzione all'uso che ciascun condòmino fa del bene comune (art. 1124 c.c.): metà in ragione del valore e metà in proporzione all'altezza del piano.</t>
        </is>
      </c>
      <c r="B7" s="32" t="n"/>
    </row>
    <row r="8"/>
    <row r="9">
      <c r="A9" s="31" t="inlineStr">
        <is>
          <t>Criteri di riparto</t>
        </is>
      </c>
      <c r="B9" s="32" t="n"/>
    </row>
    <row r="10" ht="60" customHeight="1">
      <c r="A10" s="33" t="inlineStr">
        <is>
          <t>I criteri applicati devono rispettare il regolamento condominiale e il codice civile (artt. 1123 e 1124 c.c.). Se il regolamento prevede un criterio diverso (es. solo millesimi generali o quote uguali), adeguare le formule di conseguenza.</t>
        </is>
      </c>
      <c r="B10" s="32" t="n"/>
    </row>
    <row r="11"/>
    <row r="12">
      <c r="A12" s="31" t="inlineStr">
        <is>
          <t>Come modificare i dati</t>
        </is>
      </c>
      <c r="B12" s="32" t="n"/>
    </row>
    <row r="13" ht="60" customHeight="1">
      <c r="A13" s="33" t="inlineStr">
        <is>
          <t>Nel foglio 'Riparto spese' aggiornare le celle gialle: quota fissa e variabile complessiva (celle B3 e B4), millesimi delle unità, versamenti e note. Tutte le quote, i saldi, gli stati e il riepilogo si ricalcolano automaticamente. Nel foglio 'Riepilogo' è possibile inserire un numero di interno per visualizzarne il dettaglio.</t>
        </is>
      </c>
      <c r="B13" s="32" t="n"/>
    </row>
    <row r="14"/>
    <row r="15">
      <c r="A15" s="31" t="inlineStr">
        <is>
          <t>Controlli automatici</t>
        </is>
      </c>
      <c r="B15" s="32" t="n"/>
    </row>
    <row r="16" ht="60" customHeight="1">
      <c r="A16" s="33" t="inlineStr">
        <is>
          <t>Verificare sempre che il totale dei millesimi di scala sia pari a 1.000 e che il totale delle quote ripartite coincida con il totale delle spese approvate. Sotto la tabella principale un messaggio automatico segnala eventuali squadrature.</t>
        </is>
      </c>
      <c r="B16" s="32" t="n"/>
    </row>
    <row r="17"/>
    <row r="18">
      <c r="A18" s="31" t="inlineStr">
        <is>
          <t>Stati di pagamento</t>
        </is>
      </c>
      <c r="B18" s="32" t="n"/>
    </row>
    <row r="19" ht="60" customHeight="1">
      <c r="A19" s="33" t="inlineStr">
        <is>
          <t>Lo stato è calcolato automaticamente: 'Pagato' se il versato copre l'intera quota, 'Parziale' in caso di acconto, 'Da versare' se non risultano versamenti. I saldi positivi sono evidenziati in rosso.</t>
        </is>
      </c>
      <c r="B19" s="32" t="n"/>
    </row>
    <row r="20"/>
    <row r="21">
      <c r="A21" s="31" t="inlineStr">
        <is>
          <t>Avvertenza</t>
        </is>
      </c>
      <c r="B21" s="32" t="n"/>
    </row>
    <row r="22" ht="60" customHeight="1">
      <c r="A22" s="33" t="inlineStr">
        <is>
          <t>Questo file è uno strumento gestionale di supporto e non sostituisce il verbale assembleare, la delibera di approvazione del riparto né la verifica e la firma dell'amministratore di condominio.</t>
        </is>
      </c>
      <c r="B22" s="32" t="n"/>
    </row>
  </sheetData>
  <mergeCells count="15">
    <mergeCell ref="A1:B1"/>
    <mergeCell ref="A3:B3"/>
    <mergeCell ref="A4:B4"/>
    <mergeCell ref="A6:B6"/>
    <mergeCell ref="A7:B7"/>
    <mergeCell ref="A9:B9"/>
    <mergeCell ref="A10:B10"/>
    <mergeCell ref="A12:B12"/>
    <mergeCell ref="A13:B13"/>
    <mergeCell ref="A15:B15"/>
    <mergeCell ref="A16:B16"/>
    <mergeCell ref="A18:B18"/>
    <mergeCell ref="A19:B19"/>
    <mergeCell ref="A21:B21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2026-08-01T13:44:57Z</dcterms:created>
  <dcterms:modified xmlns:dcterms="http://purl.org/dc/terms/" xmlns:xsi="http://www.w3.org/2001/XMLSchema-instance" xsi:type="dcterms:W3CDTF">2026-08-01T13:44:57Z</dcterms:modified>
</cp:coreProperties>
</file>