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a Spese" sheetId="1" state="visible" r:id="rId1"/>
    <sheet xmlns:r="http://schemas.openxmlformats.org/officeDocument/2006/relationships" name="Riepilogo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.##0,00 &quot;€&quot;"/>
    <numFmt numFmtId="166" formatCode="0,00%"/>
  </numFmts>
  <fonts count="7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color rgb="001E293B"/>
      <sz val="11"/>
    </font>
    <font>
      <b val="1"/>
      <color rgb="001E293B"/>
      <sz val="11"/>
    </font>
    <font>
      <b val="1"/>
      <color rgb="00DC2626"/>
      <sz val="11"/>
    </font>
    <font>
      <b val="1"/>
      <color rgb="0016A34A"/>
      <sz val="11"/>
    </font>
  </fonts>
  <fills count="10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334155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E2E8F0"/>
      </patternFill>
    </fill>
    <fill>
      <patternFill patternType="solid">
        <fgColor rgb="00CBD5E1"/>
      </patternFill>
    </fill>
    <fill>
      <patternFill patternType="solid">
        <fgColor rgb="00F1F5F9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center" vertical="center" wrapText="1"/>
    </xf>
    <xf numFmtId="165" fontId="3" fillId="6" borderId="1" applyAlignment="1" pivotButton="0" quotePrefix="0" xfId="0">
      <alignment horizontal="right" vertical="center"/>
    </xf>
    <xf numFmtId="0" fontId="0" fillId="7" borderId="1" pivotButton="0" quotePrefix="0" xfId="0"/>
    <xf numFmtId="0" fontId="4" fillId="7" borderId="1" applyAlignment="1" pivotButton="0" quotePrefix="0" xfId="0">
      <alignment horizontal="right" vertical="center"/>
    </xf>
    <xf numFmtId="165" fontId="4" fillId="7" borderId="1" applyAlignment="1" pivotButton="0" quotePrefix="0" xfId="0">
      <alignment horizontal="right" vertical="center"/>
    </xf>
    <xf numFmtId="0" fontId="2" fillId="3" borderId="0" applyAlignment="1" pivotButton="0" quotePrefix="0" xfId="0">
      <alignment horizontal="left" vertical="center" wrapText="1"/>
    </xf>
    <xf numFmtId="0" fontId="0" fillId="3" borderId="0" pivotButton="0" quotePrefix="0" xfId="0"/>
    <xf numFmtId="0" fontId="4" fillId="8" borderId="1" applyAlignment="1" pivotButton="0" quotePrefix="0" xfId="0">
      <alignment horizontal="left" vertical="center" wrapText="1"/>
    </xf>
    <xf numFmtId="165" fontId="4" fillId="8" borderId="1" applyAlignment="1" pivotButton="0" quotePrefix="0" xfId="0">
      <alignment horizontal="right" vertical="center"/>
    </xf>
    <xf numFmtId="165" fontId="5" fillId="8" borderId="1" applyAlignment="1" pivotButton="0" quotePrefix="0" xfId="0">
      <alignment horizontal="right" vertical="center"/>
    </xf>
    <xf numFmtId="165" fontId="6" fillId="8" borderId="1" applyAlignment="1" pivotButton="0" quotePrefix="0" xfId="0">
      <alignment horizontal="right" vertical="center"/>
    </xf>
    <xf numFmtId="1" fontId="5" fillId="8" borderId="1" applyAlignment="1" pivotButton="0" quotePrefix="0" xfId="0">
      <alignment horizontal="right" vertical="center"/>
    </xf>
    <xf numFmtId="166" fontId="4" fillId="8" borderId="1" applyAlignment="1" pivotButton="0" quotePrefix="0" xfId="0">
      <alignment horizontal="right" vertical="center"/>
    </xf>
    <xf numFmtId="0" fontId="2" fillId="3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" fontId="3" fillId="4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0" fontId="3" fillId="9" borderId="1" applyAlignment="1" pivotButton="0" quotePrefix="0" xfId="0">
      <alignment horizontal="left" vertical="center" wrapText="1"/>
    </xf>
    <xf numFmtId="1" fontId="3" fillId="9" borderId="1" applyAlignment="1" pivotButton="0" quotePrefix="0" xfId="0">
      <alignment horizontal="right" vertical="center"/>
    </xf>
    <xf numFmtId="165" fontId="3" fillId="9" borderId="1" applyAlignment="1" pivotButton="0" quotePrefix="0" xfId="0">
      <alignment horizontal="right" vertical="center"/>
    </xf>
    <xf numFmtId="0" fontId="4" fillId="7" borderId="1" applyAlignment="1" pivotButton="0" quotePrefix="0" xfId="0">
      <alignment horizontal="left" vertical="center" wrapText="1"/>
    </xf>
    <xf numFmtId="1" fontId="4" fillId="7" borderId="1" applyAlignment="1" pivotButton="0" quotePrefix="0" xfId="0">
      <alignment horizontal="right" vertical="center"/>
    </xf>
    <xf numFmtId="0" fontId="4" fillId="8" borderId="1" pivotButton="0" quotePrefix="0" xfId="0"/>
    <xf numFmtId="0" fontId="0" fillId="5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4" fillId="8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16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center" vertical="center" wrapText="1"/>
    </xf>
    <xf numFmtId="165" fontId="3" fillId="6" borderId="1" applyAlignment="1" pivotButton="0" quotePrefix="0" xfId="0">
      <alignment horizontal="right" vertical="center"/>
    </xf>
    <xf numFmtId="165" fontId="4" fillId="7" borderId="1" applyAlignment="1" pivotButton="0" quotePrefix="0" xfId="0">
      <alignment horizontal="right" vertical="center"/>
    </xf>
    <xf numFmtId="165" fontId="4" fillId="8" borderId="1" applyAlignment="1" pivotButton="0" quotePrefix="0" xfId="0">
      <alignment horizontal="right" vertical="center"/>
    </xf>
    <xf numFmtId="165" fontId="5" fillId="8" borderId="1" applyAlignment="1" pivotButton="0" quotePrefix="0" xfId="0">
      <alignment horizontal="right" vertical="center"/>
    </xf>
    <xf numFmtId="165" fontId="6" fillId="8" borderId="1" applyAlignment="1" pivotButton="0" quotePrefix="0" xfId="0">
      <alignment horizontal="right" vertical="center"/>
    </xf>
    <xf numFmtId="166" fontId="4" fillId="8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5" fontId="3" fillId="9" borderId="1" applyAlignment="1" pivotButton="0" quotePrefix="0" xfId="0">
      <alignment horizontal="right" vertical="center"/>
    </xf>
  </cellXfs>
  <cellStyles count="1">
    <cellStyle name="Normal" xfId="0" builtinId="0" hidden="0"/>
  </cellStyles>
  <dxfs count="3"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854D0E"/>
      </font>
      <fill>
        <patternFill patternType="solid">
          <fgColor rgb="00FEF9C3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Totale rimborsabile per categoria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'Riepilogo'!D12</f>
            </strRef>
          </tx>
          <spPr>
            <a:solidFill xmlns:a="http://schemas.openxmlformats.org/drawingml/2006/main">
              <a:srgbClr val="475569"/>
            </a:solidFill>
            <a:ln xmlns:a="http://schemas.openxmlformats.org/drawingml/2006/main">
              <a:prstDash val="solid"/>
            </a:ln>
          </spPr>
          <cat>
            <numRef>
              <f>'Riepilogo'!$A$13:$A$20</f>
            </numRef>
          </cat>
          <val>
            <numRef>
              <f>'Riepilogo'!$D$13:$D$20</f>
            </numRef>
          </val>
        </ser>
        <dLbls>
          <showVal val="1"/>
        </dLbls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Distribuzione delle spese per stato</a:t>
            </a:r>
          </a:p>
        </rich>
      </tx>
    </title>
    <plotArea>
      <doughnutChart>
        <varyColors val="1"/>
        <ser>
          <idx val="0"/>
          <order val="0"/>
          <tx>
            <strRef>
              <f>'Riepilogo'!B24</f>
            </strRef>
          </tx>
          <spPr>
            <a:ln xmlns:a="http://schemas.openxmlformats.org/drawingml/2006/main">
              <a:prstDash val="solid"/>
            </a:ln>
          </spPr>
          <cat>
            <numRef>
              <f>'Riepilogo'!$A$25:$A$28</f>
            </numRef>
          </cat>
          <val>
            <numRef>
              <f>'Riepilogo'!$B$25:$B$28</f>
            </numRef>
          </val>
        </ser>
        <dLbls>
          <showVal val="1"/>
        </dLbls>
        <firstSliceAng val="0"/>
        <holeSize val="10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21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9" customWidth="1" min="1" max="1"/>
    <col width="14" customWidth="1" min="2" max="2"/>
    <col width="14" customWidth="1" min="3" max="3"/>
    <col width="38" customWidth="1" min="4" max="4"/>
    <col width="24" customWidth="1" min="5" max="5"/>
    <col width="18" customWidth="1" min="6" max="6"/>
    <col width="28" customWidth="1" min="7" max="7"/>
    <col width="42" customWidth="1" min="8" max="8"/>
    <col width="18" customWidth="1" min="9" max="9"/>
    <col width="18" customWidth="1" min="10" max="10"/>
    <col width="14" customWidth="1" min="11" max="11"/>
    <col width="14" customWidth="1" min="12" max="12"/>
    <col width="9" customWidth="1" min="13" max="13"/>
    <col width="12" customWidth="1" min="14" max="14"/>
    <col width="16" customWidth="1" min="15" max="15"/>
    <col width="20" customWidth="1" min="16" max="16"/>
    <col width="16" customWidth="1" min="17" max="17"/>
    <col width="13" customWidth="1" min="18" max="18"/>
    <col width="12" customWidth="1" min="19" max="19"/>
    <col width="16" customWidth="1" min="20" max="20"/>
    <col width="14" customWidth="1" min="21" max="21"/>
    <col width="34" customWidth="1" min="22" max="22"/>
  </cols>
  <sheetData>
    <row r="1" ht="26" customHeight="1">
      <c r="A1" s="1" t="inlineStr">
        <is>
          <t>NOTA SPESE AMMINISTRATORE DI CONDOMINIO - ANNO 2026</t>
        </is>
      </c>
    </row>
    <row r="2" ht="42" customHeight="1">
      <c r="A2" s="2" t="inlineStr">
        <is>
          <t>ID spesa</t>
        </is>
      </c>
      <c r="B2" s="2" t="inlineStr">
        <is>
          <t>Data documento</t>
        </is>
      </c>
      <c r="C2" s="2" t="inlineStr">
        <is>
          <t>Data pagamento</t>
        </is>
      </c>
      <c r="D2" s="2" t="inlineStr">
        <is>
          <t>Condominio</t>
        </is>
      </c>
      <c r="E2" s="2" t="inlineStr">
        <is>
          <t>Codice fiscale condominio</t>
        </is>
      </c>
      <c r="F2" s="2" t="inlineStr">
        <is>
          <t>Amministratore</t>
        </is>
      </c>
      <c r="G2" s="2" t="inlineStr">
        <is>
          <t>Fornitore / beneficiario</t>
        </is>
      </c>
      <c r="H2" s="2" t="inlineStr">
        <is>
          <t>Descrizione della spesa</t>
        </is>
      </c>
      <c r="I2" s="2" t="inlineStr">
        <is>
          <t>Categoria</t>
        </is>
      </c>
      <c r="J2" s="2" t="inlineStr">
        <is>
          <t>Metodo di pagamento</t>
        </is>
      </c>
      <c r="K2" s="2" t="inlineStr">
        <is>
          <t>Numero documento</t>
        </is>
      </c>
      <c r="L2" s="2" t="inlineStr">
        <is>
          <t>Imponibile (€)</t>
        </is>
      </c>
      <c r="M2" s="2" t="inlineStr">
        <is>
          <t>IVA (%)</t>
        </is>
      </c>
      <c r="N2" s="2" t="inlineStr">
        <is>
          <t>IVA (€)</t>
        </is>
      </c>
      <c r="O2" s="2" t="inlineStr">
        <is>
          <t>Totale documento (€)</t>
        </is>
      </c>
      <c r="P2" s="2" t="inlineStr">
        <is>
          <t>Spesa anticipata dall'amministratore (€)</t>
        </is>
      </c>
      <c r="Q2" s="2" t="inlineStr">
        <is>
          <t>Quota rimborsabile (€)</t>
        </is>
      </c>
      <c r="R2" s="2" t="inlineStr">
        <is>
          <t>Ritenuta d'acconto (%)</t>
        </is>
      </c>
      <c r="S2" s="2" t="inlineStr">
        <is>
          <t>Ritenuta (€)</t>
        </is>
      </c>
      <c r="T2" s="2" t="inlineStr">
        <is>
          <t>Stato</t>
        </is>
      </c>
      <c r="U2" s="2" t="inlineStr">
        <is>
          <t>Data rimborso</t>
        </is>
      </c>
      <c r="V2" s="2" t="inlineStr">
        <is>
          <t>Note</t>
        </is>
      </c>
    </row>
    <row r="3">
      <c r="A3" s="3" t="n">
        <v>1</v>
      </c>
      <c r="B3" s="35" t="n">
        <v>46037</v>
      </c>
      <c r="C3" s="35" t="n">
        <v>46037</v>
      </c>
      <c r="D3" s="5" t="inlineStr">
        <is>
          <t>Residenza Verdi - Via Roma 12, Milano</t>
        </is>
      </c>
      <c r="E3" s="5" t="inlineStr">
        <is>
          <t>CFRESVRD012345678</t>
        </is>
      </c>
      <c r="F3" s="5" t="inlineStr">
        <is>
          <t>Marco Rossi</t>
        </is>
      </c>
      <c r="G3" s="5" t="inlineStr">
        <is>
          <t>Poste Italiane</t>
        </is>
      </c>
      <c r="H3" s="5" t="inlineStr">
        <is>
          <t>Raccomandate convocazione assemblea</t>
        </is>
      </c>
      <c r="I3" s="3" t="inlineStr">
        <is>
          <t>Postali</t>
        </is>
      </c>
      <c r="J3" s="3" t="inlineStr">
        <is>
          <t>Contanti</t>
        </is>
      </c>
      <c r="K3" s="5" t="inlineStr">
        <is>
          <t>RC-2026-001</t>
        </is>
      </c>
      <c r="L3" s="36" t="n">
        <v>24.5</v>
      </c>
      <c r="M3" s="37" t="n">
        <v>0</v>
      </c>
      <c r="N3" s="38">
        <f>L3*M3</f>
        <v/>
      </c>
      <c r="O3" s="38">
        <f>L3+N3</f>
        <v/>
      </c>
      <c r="P3" s="36" t="n">
        <v>24.5</v>
      </c>
      <c r="Q3" s="38">
        <f>IF(T3="Non rimborsabile",0,O3)</f>
        <v/>
      </c>
      <c r="R3" s="37" t="n">
        <v>0</v>
      </c>
      <c r="S3" s="38">
        <f>IF(R3&gt;0,L3*R3,0)</f>
        <v/>
      </c>
      <c r="T3" s="3" t="inlineStr">
        <is>
          <t>Rimborsata</t>
        </is>
      </c>
      <c r="U3" s="35" t="n">
        <v>46058</v>
      </c>
      <c r="V3" s="5" t="inlineStr">
        <is>
          <t>12 raccomandate A/R</t>
        </is>
      </c>
    </row>
    <row r="4">
      <c r="A4" s="3" t="n">
        <v>2</v>
      </c>
      <c r="B4" s="35" t="n">
        <v>46063</v>
      </c>
      <c r="C4" s="35" t="n">
        <v>46063</v>
      </c>
      <c r="D4" s="5" t="inlineStr">
        <is>
          <t>Residenza Verdi - Via Roma 12, Milano</t>
        </is>
      </c>
      <c r="E4" s="5" t="inlineStr">
        <is>
          <t>CFRESVRD012345678</t>
        </is>
      </c>
      <c r="F4" s="5" t="inlineStr">
        <is>
          <t>Marco Rossi</t>
        </is>
      </c>
      <c r="G4" s="5" t="inlineStr">
        <is>
          <t>Agenzia delle Entrate - Sister</t>
        </is>
      </c>
      <c r="H4" s="5" t="inlineStr">
        <is>
          <t>Visure catastali unità A3 e B7</t>
        </is>
      </c>
      <c r="I4" s="3" t="inlineStr">
        <is>
          <t>Visure catastali</t>
        </is>
      </c>
      <c r="J4" s="3" t="inlineStr">
        <is>
          <t>Carta di credito</t>
        </is>
      </c>
      <c r="K4" s="5" t="inlineStr">
        <is>
          <t>VS-2026-014</t>
        </is>
      </c>
      <c r="L4" s="36" t="n">
        <v>18</v>
      </c>
      <c r="M4" s="37" t="n">
        <v>0</v>
      </c>
      <c r="N4" s="38">
        <f>L4*M4</f>
        <v/>
      </c>
      <c r="O4" s="38">
        <f>L4+N4</f>
        <v/>
      </c>
      <c r="P4" s="36" t="n">
        <v>18</v>
      </c>
      <c r="Q4" s="38">
        <f>IF(T4="Non rimborsabile",0,O4)</f>
        <v/>
      </c>
      <c r="R4" s="37" t="n">
        <v>0</v>
      </c>
      <c r="S4" s="38">
        <f>IF(R4&gt;0,L4*R4,0)</f>
        <v/>
      </c>
      <c r="T4" s="3" t="inlineStr">
        <is>
          <t>Rimborsata</t>
        </is>
      </c>
      <c r="U4" s="35" t="n">
        <v>46083</v>
      </c>
      <c r="V4" s="5" t="inlineStr">
        <is>
          <t>Verifica intestazioni</t>
        </is>
      </c>
    </row>
    <row r="5">
      <c r="A5" s="3" t="n">
        <v>3</v>
      </c>
      <c r="B5" s="35" t="n">
        <v>46086</v>
      </c>
      <c r="C5" s="35" t="n">
        <v>46087</v>
      </c>
      <c r="D5" s="5" t="inlineStr">
        <is>
          <t>Condominio Italia - Corso Italia 45, Roma</t>
        </is>
      </c>
      <c r="E5" s="5" t="inlineStr">
        <is>
          <t>CFCNDIT045678912</t>
        </is>
      </c>
      <c r="F5" s="5" t="inlineStr">
        <is>
          <t>Giulia Bianchi</t>
        </is>
      </c>
      <c r="G5" s="5" t="inlineStr">
        <is>
          <t>Cartoleria Roma Sud SRL</t>
        </is>
      </c>
      <c r="H5" s="5" t="inlineStr">
        <is>
          <t>Cancelleria per ufficio e verbali</t>
        </is>
      </c>
      <c r="I5" s="3" t="inlineStr">
        <is>
          <t>Cancelleria</t>
        </is>
      </c>
      <c r="J5" s="3" t="inlineStr">
        <is>
          <t>Bonifico bancario</t>
        </is>
      </c>
      <c r="K5" s="5" t="inlineStr">
        <is>
          <t>FT-2026-118</t>
        </is>
      </c>
      <c r="L5" s="36" t="n">
        <v>65</v>
      </c>
      <c r="M5" s="37" t="n">
        <v>0.22</v>
      </c>
      <c r="N5" s="38">
        <f>L5*M5</f>
        <v/>
      </c>
      <c r="O5" s="38">
        <f>L5+N5</f>
        <v/>
      </c>
      <c r="P5" s="36" t="n">
        <v>65</v>
      </c>
      <c r="Q5" s="38">
        <f>IF(T5="Non rimborsabile",0,O5)</f>
        <v/>
      </c>
      <c r="R5" s="37" t="n">
        <v>0</v>
      </c>
      <c r="S5" s="38">
        <f>IF(R5&gt;0,L5*R5,0)</f>
        <v/>
      </c>
      <c r="T5" s="3" t="inlineStr">
        <is>
          <t>Da rimborsare</t>
        </is>
      </c>
      <c r="U5" s="3" t="n"/>
      <c r="V5" s="5" t="inlineStr">
        <is>
          <t>Risma carta, buste, toner</t>
        </is>
      </c>
    </row>
    <row r="6">
      <c r="A6" s="3" t="n">
        <v>4</v>
      </c>
      <c r="B6" s="35" t="n">
        <v>46103</v>
      </c>
      <c r="C6" s="35" t="n">
        <v>46103</v>
      </c>
      <c r="D6" s="5" t="inlineStr">
        <is>
          <t>Palazzo Garibaldi - Via Garibaldi 8, Torino</t>
        </is>
      </c>
      <c r="E6" s="5" t="inlineStr">
        <is>
          <t>CFPLZGRB098765432</t>
        </is>
      </c>
      <c r="F6" s="5" t="inlineStr">
        <is>
          <t>Luca Ferrari</t>
        </is>
      </c>
      <c r="G6" s="5" t="inlineStr">
        <is>
          <t>Autorimessa Centrale</t>
        </is>
      </c>
      <c r="H6" s="5" t="inlineStr">
        <is>
          <t>Parcheggio sopralluogo tecnico</t>
        </is>
      </c>
      <c r="I6" s="3" t="inlineStr">
        <is>
          <t>Trasferta</t>
        </is>
      </c>
      <c r="J6" s="3" t="inlineStr">
        <is>
          <t>Contanti</t>
        </is>
      </c>
      <c r="K6" s="5" t="inlineStr">
        <is>
          <t>PRK-0456</t>
        </is>
      </c>
      <c r="L6" s="36" t="n">
        <v>20</v>
      </c>
      <c r="M6" s="37" t="n">
        <v>0.22</v>
      </c>
      <c r="N6" s="38">
        <f>L6*M6</f>
        <v/>
      </c>
      <c r="O6" s="38">
        <f>L6+N6</f>
        <v/>
      </c>
      <c r="P6" s="36" t="n">
        <v>20</v>
      </c>
      <c r="Q6" s="38">
        <f>IF(T6="Non rimborsabile",0,O6)</f>
        <v/>
      </c>
      <c r="R6" s="37" t="n">
        <v>0</v>
      </c>
      <c r="S6" s="38">
        <f>IF(R6&gt;0,L6*R6,0)</f>
        <v/>
      </c>
      <c r="T6" s="3" t="inlineStr">
        <is>
          <t>Da rimborsare</t>
        </is>
      </c>
      <c r="U6" s="3" t="n"/>
      <c r="V6" s="5" t="inlineStr">
        <is>
          <t>Sopralluogo guasto ascensore</t>
        </is>
      </c>
    </row>
    <row r="7">
      <c r="A7" s="3" t="n">
        <v>5</v>
      </c>
      <c r="B7" s="35" t="n">
        <v>46120</v>
      </c>
      <c r="C7" s="35" t="n">
        <v>46120</v>
      </c>
      <c r="D7" s="5" t="inlineStr">
        <is>
          <t>Residenza Verdi - Via Roma 12, Milano</t>
        </is>
      </c>
      <c r="E7" s="5" t="inlineStr">
        <is>
          <t>CFRESVRD012345678</t>
        </is>
      </c>
      <c r="F7" s="5" t="inlineStr">
        <is>
          <t>Marco Rossi</t>
        </is>
      </c>
      <c r="G7" s="5" t="inlineStr">
        <is>
          <t>Immobiliare Verdi SRL</t>
        </is>
      </c>
      <c r="H7" s="5" t="inlineStr">
        <is>
          <t>Canone software gestionale condominio (quota trimestrale)</t>
        </is>
      </c>
      <c r="I7" s="3" t="inlineStr">
        <is>
          <t>Software gestionale</t>
        </is>
      </c>
      <c r="J7" s="3" t="inlineStr">
        <is>
          <t>Bonifico bancario</t>
        </is>
      </c>
      <c r="K7" s="5" t="inlineStr">
        <is>
          <t>FT-IV-2026-221</t>
        </is>
      </c>
      <c r="L7" s="36" t="n">
        <v>420</v>
      </c>
      <c r="M7" s="37" t="n">
        <v>0.22</v>
      </c>
      <c r="N7" s="38">
        <f>L7*M7</f>
        <v/>
      </c>
      <c r="O7" s="38">
        <f>L7+N7</f>
        <v/>
      </c>
      <c r="P7" s="36" t="n">
        <v>420</v>
      </c>
      <c r="Q7" s="38">
        <f>IF(T7="Non rimborsabile",0,O7)</f>
        <v/>
      </c>
      <c r="R7" s="37" t="n">
        <v>0</v>
      </c>
      <c r="S7" s="38">
        <f>IF(R7&gt;0,L7*R7,0)</f>
        <v/>
      </c>
      <c r="T7" s="3" t="inlineStr">
        <is>
          <t>In verifica</t>
        </is>
      </c>
      <c r="U7" s="3" t="n"/>
      <c r="V7" s="5" t="inlineStr">
        <is>
          <t>Verifica ripartizione tra 3 condomini</t>
        </is>
      </c>
    </row>
    <row r="8">
      <c r="A8" s="3" t="n">
        <v>6</v>
      </c>
      <c r="B8" s="35" t="n">
        <v>46140</v>
      </c>
      <c r="C8" s="35" t="n">
        <v>46142</v>
      </c>
      <c r="D8" s="5" t="inlineStr">
        <is>
          <t>Condominio Italia - Corso Italia 45, Roma</t>
        </is>
      </c>
      <c r="E8" s="5" t="inlineStr">
        <is>
          <t>CFCNDIT045678912</t>
        </is>
      </c>
      <c r="F8" s="5" t="inlineStr">
        <is>
          <t>Giulia Bianchi</t>
        </is>
      </c>
      <c r="G8" s="5" t="inlineStr">
        <is>
          <t>Hotel Conference Center Eur</t>
        </is>
      </c>
      <c r="H8" s="5" t="inlineStr">
        <is>
          <t>Sala e rinfresco assemblea condominiale</t>
        </is>
      </c>
      <c r="I8" s="3" t="inlineStr">
        <is>
          <t>Assemblea</t>
        </is>
      </c>
      <c r="J8" s="3" t="inlineStr">
        <is>
          <t>Carta di credito</t>
        </is>
      </c>
      <c r="K8" s="5" t="inlineStr">
        <is>
          <t>RIC-2026-77</t>
        </is>
      </c>
      <c r="L8" s="36" t="n">
        <v>150</v>
      </c>
      <c r="M8" s="37" t="n">
        <v>0.1</v>
      </c>
      <c r="N8" s="38">
        <f>L8*M8</f>
        <v/>
      </c>
      <c r="O8" s="38">
        <f>L8+N8</f>
        <v/>
      </c>
      <c r="P8" s="36" t="n">
        <v>150</v>
      </c>
      <c r="Q8" s="38">
        <f>IF(T8="Non rimborsabile",0,O8)</f>
        <v/>
      </c>
      <c r="R8" s="37" t="n">
        <v>0</v>
      </c>
      <c r="S8" s="38">
        <f>IF(R8&gt;0,L8*R8,0)</f>
        <v/>
      </c>
      <c r="T8" s="3" t="inlineStr">
        <is>
          <t>Rimborsata</t>
        </is>
      </c>
      <c r="U8" s="35" t="n">
        <v>46162</v>
      </c>
      <c r="V8" s="5" t="inlineStr">
        <is>
          <t>Assemblea ordinaria 28/04/2026</t>
        </is>
      </c>
    </row>
    <row r="9">
      <c r="A9" s="3" t="n">
        <v>7</v>
      </c>
      <c r="B9" s="35" t="n">
        <v>46154</v>
      </c>
      <c r="C9" s="35" t="n">
        <v>46154</v>
      </c>
      <c r="D9" s="5" t="inlineStr">
        <is>
          <t>Palazzo Garibaldi - Via Garibaldi 8, Torino</t>
        </is>
      </c>
      <c r="E9" s="5" t="inlineStr">
        <is>
          <t>CFPLZGRB098765432</t>
        </is>
      </c>
      <c r="F9" s="5" t="inlineStr">
        <is>
          <t>Luca Ferrari</t>
        </is>
      </c>
      <c r="G9" s="5" t="inlineStr">
        <is>
          <t>ARUBA PEC SpA</t>
        </is>
      </c>
      <c r="H9" s="5" t="inlineStr">
        <is>
          <t>Rinnovo casella PEC amministratore</t>
        </is>
      </c>
      <c r="I9" s="3" t="inlineStr">
        <is>
          <t>Postali</t>
        </is>
      </c>
      <c r="J9" s="3" t="inlineStr">
        <is>
          <t>Carta di credito</t>
        </is>
      </c>
      <c r="K9" s="5" t="inlineStr">
        <is>
          <t>PEC-2026-99</t>
        </is>
      </c>
      <c r="L9" s="36" t="n">
        <v>35</v>
      </c>
      <c r="M9" s="37" t="n">
        <v>0.22</v>
      </c>
      <c r="N9" s="38">
        <f>L9*M9</f>
        <v/>
      </c>
      <c r="O9" s="38">
        <f>L9+N9</f>
        <v/>
      </c>
      <c r="P9" s="36" t="n">
        <v>35</v>
      </c>
      <c r="Q9" s="38">
        <f>IF(T9="Non rimborsabile",0,O9)</f>
        <v/>
      </c>
      <c r="R9" s="37" t="n">
        <v>0</v>
      </c>
      <c r="S9" s="38">
        <f>IF(R9&gt;0,L9*R9,0)</f>
        <v/>
      </c>
      <c r="T9" s="3" t="inlineStr">
        <is>
          <t>Da rimborsare</t>
        </is>
      </c>
      <c r="U9" s="3" t="n"/>
      <c r="V9" s="5" t="inlineStr">
        <is>
          <t>Rinnovo annuale</t>
        </is>
      </c>
    </row>
    <row r="10">
      <c r="A10" s="3" t="n">
        <v>8</v>
      </c>
      <c r="B10" s="35" t="n">
        <v>46176</v>
      </c>
      <c r="C10" s="35" t="n">
        <v>46178</v>
      </c>
      <c r="D10" s="5" t="inlineStr">
        <is>
          <t>Residenza Verdi - Via Roma 12, Milano</t>
        </is>
      </c>
      <c r="E10" s="5" t="inlineStr">
        <is>
          <t>CFRESVRD012345678</t>
        </is>
      </c>
      <c r="F10" s="5" t="inlineStr">
        <is>
          <t>Marco Rossi</t>
        </is>
      </c>
      <c r="G10" s="5" t="inlineStr">
        <is>
          <t>Geom. Paolo Neri</t>
        </is>
      </c>
      <c r="H10" s="5" t="inlineStr">
        <is>
          <t>Consulenza tecnica pratica CILA</t>
        </is>
      </c>
      <c r="I10" s="3" t="inlineStr">
        <is>
          <t>Consulenza</t>
        </is>
      </c>
      <c r="J10" s="3" t="inlineStr">
        <is>
          <t>Bonifico bancario</t>
        </is>
      </c>
      <c r="K10" s="5" t="inlineStr">
        <is>
          <t>PAR-2026-31</t>
        </is>
      </c>
      <c r="L10" s="36" t="n">
        <v>380</v>
      </c>
      <c r="M10" s="37" t="n">
        <v>0.22</v>
      </c>
      <c r="N10" s="38">
        <f>L10*M10</f>
        <v/>
      </c>
      <c r="O10" s="38">
        <f>L10+N10</f>
        <v/>
      </c>
      <c r="P10" s="36" t="n">
        <v>380</v>
      </c>
      <c r="Q10" s="38">
        <f>IF(T10="Non rimborsabile",0,O10)</f>
        <v/>
      </c>
      <c r="R10" s="37" t="n">
        <v>0.2</v>
      </c>
      <c r="S10" s="38">
        <f>IF(R10&gt;0,L10*R10,0)</f>
        <v/>
      </c>
      <c r="T10" s="3" t="inlineStr">
        <is>
          <t>Da rimborsare</t>
        </is>
      </c>
      <c r="U10" s="3" t="n"/>
      <c r="V10" s="5" t="inlineStr">
        <is>
          <t>Ritenuta 20% su imponibile</t>
        </is>
      </c>
    </row>
    <row r="11">
      <c r="A11" s="3" t="n">
        <v>9</v>
      </c>
      <c r="B11" s="35" t="n">
        <v>46217</v>
      </c>
      <c r="C11" s="35" t="n">
        <v>46217</v>
      </c>
      <c r="D11" s="5" t="inlineStr">
        <is>
          <t>Condominio Italia - Corso Italia 45, Roma</t>
        </is>
      </c>
      <c r="E11" s="5" t="inlineStr">
        <is>
          <t>CFCNDIT045678912</t>
        </is>
      </c>
      <c r="F11" s="5" t="inlineStr">
        <is>
          <t>Giulia Bianchi</t>
        </is>
      </c>
      <c r="G11" s="5" t="inlineStr">
        <is>
          <t>Banca Popolare di Roma</t>
        </is>
      </c>
      <c r="H11" s="5" t="inlineStr">
        <is>
          <t>Commissioni bancarie conto condominiale</t>
        </is>
      </c>
      <c r="I11" s="3" t="inlineStr">
        <is>
          <t>Banca</t>
        </is>
      </c>
      <c r="J11" s="3" t="inlineStr">
        <is>
          <t>Addebito in conto</t>
        </is>
      </c>
      <c r="K11" s="5" t="inlineStr">
        <is>
          <t>EST-06-2026</t>
        </is>
      </c>
      <c r="L11" s="36" t="n">
        <v>42</v>
      </c>
      <c r="M11" s="37" t="n">
        <v>0</v>
      </c>
      <c r="N11" s="38">
        <f>L11*M11</f>
        <v/>
      </c>
      <c r="O11" s="38">
        <f>L11+N11</f>
        <v/>
      </c>
      <c r="P11" s="36" t="n">
        <v>42</v>
      </c>
      <c r="Q11" s="38">
        <f>IF(T11="Non rimborsabile",0,O11)</f>
        <v/>
      </c>
      <c r="R11" s="37" t="n">
        <v>0</v>
      </c>
      <c r="S11" s="38">
        <f>IF(R11&gt;0,L11*R11,0)</f>
        <v/>
      </c>
      <c r="T11" s="3" t="inlineStr">
        <is>
          <t>Da rimborsare</t>
        </is>
      </c>
      <c r="U11" s="3" t="n"/>
      <c r="V11" s="5" t="inlineStr">
        <is>
          <t>Estratto conto giugno 2026</t>
        </is>
      </c>
    </row>
    <row r="12">
      <c r="A12" s="3" t="n"/>
      <c r="B12" s="35" t="n"/>
      <c r="C12" s="35" t="n"/>
      <c r="D12" s="5" t="n"/>
      <c r="E12" s="5" t="n"/>
      <c r="F12" s="5" t="n"/>
      <c r="G12" s="5" t="n"/>
      <c r="H12" s="5" t="n"/>
      <c r="I12" s="3" t="n"/>
      <c r="J12" s="3" t="n"/>
      <c r="K12" s="5" t="n"/>
      <c r="L12" s="36" t="n"/>
      <c r="M12" s="37" t="n"/>
      <c r="N12" s="38">
        <f>IF(L12="","",L12*M12)</f>
        <v/>
      </c>
      <c r="O12" s="38">
        <f>IF(L12="","",L12+N12)</f>
        <v/>
      </c>
      <c r="P12" s="36" t="n"/>
      <c r="Q12" s="38">
        <f>IF(O12="","",IF(T12="Non rimborsabile",0,O12))</f>
        <v/>
      </c>
      <c r="R12" s="37" t="n"/>
      <c r="S12" s="38">
        <f>IF(L12="","",IF(R12&gt;0,L12*R12,0))</f>
        <v/>
      </c>
      <c r="T12" s="3" t="n"/>
      <c r="U12" s="35" t="n"/>
      <c r="V12" s="5" t="n"/>
    </row>
    <row r="13">
      <c r="A13" s="3" t="n"/>
      <c r="B13" s="35" t="n"/>
      <c r="C13" s="35" t="n"/>
      <c r="D13" s="5" t="n"/>
      <c r="E13" s="5" t="n"/>
      <c r="F13" s="5" t="n"/>
      <c r="G13" s="5" t="n"/>
      <c r="H13" s="5" t="n"/>
      <c r="I13" s="3" t="n"/>
      <c r="J13" s="3" t="n"/>
      <c r="K13" s="5" t="n"/>
      <c r="L13" s="36" t="n"/>
      <c r="M13" s="37" t="n"/>
      <c r="N13" s="38">
        <f>IF(L13="","",L13*M13)</f>
        <v/>
      </c>
      <c r="O13" s="38">
        <f>IF(L13="","",L13+N13)</f>
        <v/>
      </c>
      <c r="P13" s="36" t="n"/>
      <c r="Q13" s="38">
        <f>IF(O13="","",IF(T13="Non rimborsabile",0,O13))</f>
        <v/>
      </c>
      <c r="R13" s="37" t="n"/>
      <c r="S13" s="38">
        <f>IF(L13="","",IF(R13&gt;0,L13*R13,0))</f>
        <v/>
      </c>
      <c r="T13" s="3" t="n"/>
      <c r="U13" s="35" t="n"/>
      <c r="V13" s="5" t="n"/>
    </row>
    <row r="14">
      <c r="A14" s="3" t="n"/>
      <c r="B14" s="35" t="n"/>
      <c r="C14" s="35" t="n"/>
      <c r="D14" s="5" t="n"/>
      <c r="E14" s="5" t="n"/>
      <c r="F14" s="5" t="n"/>
      <c r="G14" s="5" t="n"/>
      <c r="H14" s="5" t="n"/>
      <c r="I14" s="3" t="n"/>
      <c r="J14" s="3" t="n"/>
      <c r="K14" s="5" t="n"/>
      <c r="L14" s="36" t="n"/>
      <c r="M14" s="37" t="n"/>
      <c r="N14" s="38">
        <f>IF(L14="","",L14*M14)</f>
        <v/>
      </c>
      <c r="O14" s="38">
        <f>IF(L14="","",L14+N14)</f>
        <v/>
      </c>
      <c r="P14" s="36" t="n"/>
      <c r="Q14" s="38">
        <f>IF(O14="","",IF(T14="Non rimborsabile",0,O14))</f>
        <v/>
      </c>
      <c r="R14" s="37" t="n"/>
      <c r="S14" s="38">
        <f>IF(L14="","",IF(R14&gt;0,L14*R14,0))</f>
        <v/>
      </c>
      <c r="T14" s="3" t="n"/>
      <c r="U14" s="35" t="n"/>
      <c r="V14" s="5" t="n"/>
    </row>
    <row r="15">
      <c r="A15" s="3" t="n"/>
      <c r="B15" s="35" t="n"/>
      <c r="C15" s="35" t="n"/>
      <c r="D15" s="5" t="n"/>
      <c r="E15" s="5" t="n"/>
      <c r="F15" s="5" t="n"/>
      <c r="G15" s="5" t="n"/>
      <c r="H15" s="5" t="n"/>
      <c r="I15" s="3" t="n"/>
      <c r="J15" s="3" t="n"/>
      <c r="K15" s="5" t="n"/>
      <c r="L15" s="36" t="n"/>
      <c r="M15" s="37" t="n"/>
      <c r="N15" s="38">
        <f>IF(L15="","",L15*M15)</f>
        <v/>
      </c>
      <c r="O15" s="38">
        <f>IF(L15="","",L15+N15)</f>
        <v/>
      </c>
      <c r="P15" s="36" t="n"/>
      <c r="Q15" s="38">
        <f>IF(O15="","",IF(T15="Non rimborsabile",0,O15))</f>
        <v/>
      </c>
      <c r="R15" s="37" t="n"/>
      <c r="S15" s="38">
        <f>IF(L15="","",IF(R15&gt;0,L15*R15,0))</f>
        <v/>
      </c>
      <c r="T15" s="3" t="n"/>
      <c r="U15" s="35" t="n"/>
      <c r="V15" s="5" t="n"/>
    </row>
    <row r="16">
      <c r="A16" s="3" t="n"/>
      <c r="B16" s="35" t="n"/>
      <c r="C16" s="35" t="n"/>
      <c r="D16" s="5" t="n"/>
      <c r="E16" s="5" t="n"/>
      <c r="F16" s="5" t="n"/>
      <c r="G16" s="5" t="n"/>
      <c r="H16" s="5" t="n"/>
      <c r="I16" s="3" t="n"/>
      <c r="J16" s="3" t="n"/>
      <c r="K16" s="5" t="n"/>
      <c r="L16" s="36" t="n"/>
      <c r="M16" s="37" t="n"/>
      <c r="N16" s="38">
        <f>IF(L16="","",L16*M16)</f>
        <v/>
      </c>
      <c r="O16" s="38">
        <f>IF(L16="","",L16+N16)</f>
        <v/>
      </c>
      <c r="P16" s="36" t="n"/>
      <c r="Q16" s="38">
        <f>IF(O16="","",IF(T16="Non rimborsabile",0,O16))</f>
        <v/>
      </c>
      <c r="R16" s="37" t="n"/>
      <c r="S16" s="38">
        <f>IF(L16="","",IF(R16&gt;0,L16*R16,0))</f>
        <v/>
      </c>
      <c r="T16" s="3" t="n"/>
      <c r="U16" s="35" t="n"/>
      <c r="V16" s="5" t="n"/>
    </row>
    <row r="17">
      <c r="A17" s="3" t="n"/>
      <c r="B17" s="35" t="n"/>
      <c r="C17" s="35" t="n"/>
      <c r="D17" s="5" t="n"/>
      <c r="E17" s="5" t="n"/>
      <c r="F17" s="5" t="n"/>
      <c r="G17" s="5" t="n"/>
      <c r="H17" s="5" t="n"/>
      <c r="I17" s="3" t="n"/>
      <c r="J17" s="3" t="n"/>
      <c r="K17" s="5" t="n"/>
      <c r="L17" s="36" t="n"/>
      <c r="M17" s="37" t="n"/>
      <c r="N17" s="38">
        <f>IF(L17="","",L17*M17)</f>
        <v/>
      </c>
      <c r="O17" s="38">
        <f>IF(L17="","",L17+N17)</f>
        <v/>
      </c>
      <c r="P17" s="36" t="n"/>
      <c r="Q17" s="38">
        <f>IF(O17="","",IF(T17="Non rimborsabile",0,O17))</f>
        <v/>
      </c>
      <c r="R17" s="37" t="n"/>
      <c r="S17" s="38">
        <f>IF(L17="","",IF(R17&gt;0,L17*R17,0))</f>
        <v/>
      </c>
      <c r="T17" s="3" t="n"/>
      <c r="U17" s="35" t="n"/>
      <c r="V17" s="5" t="n"/>
    </row>
    <row r="18">
      <c r="A18" s="3" t="n"/>
      <c r="B18" s="35" t="n"/>
      <c r="C18" s="35" t="n"/>
      <c r="D18" s="5" t="n"/>
      <c r="E18" s="5" t="n"/>
      <c r="F18" s="5" t="n"/>
      <c r="G18" s="5" t="n"/>
      <c r="H18" s="5" t="n"/>
      <c r="I18" s="3" t="n"/>
      <c r="J18" s="3" t="n"/>
      <c r="K18" s="5" t="n"/>
      <c r="L18" s="36" t="n"/>
      <c r="M18" s="37" t="n"/>
      <c r="N18" s="38">
        <f>IF(L18="","",L18*M18)</f>
        <v/>
      </c>
      <c r="O18" s="38">
        <f>IF(L18="","",L18+N18)</f>
        <v/>
      </c>
      <c r="P18" s="36" t="n"/>
      <c r="Q18" s="38">
        <f>IF(O18="","",IF(T18="Non rimborsabile",0,O18))</f>
        <v/>
      </c>
      <c r="R18" s="37" t="n"/>
      <c r="S18" s="38">
        <f>IF(L18="","",IF(R18&gt;0,L18*R18,0))</f>
        <v/>
      </c>
      <c r="T18" s="3" t="n"/>
      <c r="U18" s="35" t="n"/>
      <c r="V18" s="5" t="n"/>
    </row>
    <row r="19">
      <c r="A19" s="3" t="n"/>
      <c r="B19" s="35" t="n"/>
      <c r="C19" s="35" t="n"/>
      <c r="D19" s="5" t="n"/>
      <c r="E19" s="5" t="n"/>
      <c r="F19" s="5" t="n"/>
      <c r="G19" s="5" t="n"/>
      <c r="H19" s="5" t="n"/>
      <c r="I19" s="3" t="n"/>
      <c r="J19" s="3" t="n"/>
      <c r="K19" s="5" t="n"/>
      <c r="L19" s="36" t="n"/>
      <c r="M19" s="37" t="n"/>
      <c r="N19" s="38">
        <f>IF(L19="","",L19*M19)</f>
        <v/>
      </c>
      <c r="O19" s="38">
        <f>IF(L19="","",L19+N19)</f>
        <v/>
      </c>
      <c r="P19" s="36" t="n"/>
      <c r="Q19" s="38">
        <f>IF(O19="","",IF(T19="Non rimborsabile",0,O19))</f>
        <v/>
      </c>
      <c r="R19" s="37" t="n"/>
      <c r="S19" s="38">
        <f>IF(L19="","",IF(R19&gt;0,L19*R19,0))</f>
        <v/>
      </c>
      <c r="T19" s="3" t="n"/>
      <c r="U19" s="35" t="n"/>
      <c r="V19" s="5" t="n"/>
    </row>
    <row r="20">
      <c r="A20" s="3" t="n"/>
      <c r="B20" s="35" t="n"/>
      <c r="C20" s="35" t="n"/>
      <c r="D20" s="5" t="n"/>
      <c r="E20" s="5" t="n"/>
      <c r="F20" s="5" t="n"/>
      <c r="G20" s="5" t="n"/>
      <c r="H20" s="5" t="n"/>
      <c r="I20" s="3" t="n"/>
      <c r="J20" s="3" t="n"/>
      <c r="K20" s="5" t="n"/>
      <c r="L20" s="36" t="n"/>
      <c r="M20" s="37" t="n"/>
      <c r="N20" s="38">
        <f>IF(L20="","",L20*M20)</f>
        <v/>
      </c>
      <c r="O20" s="38">
        <f>IF(L20="","",L20+N20)</f>
        <v/>
      </c>
      <c r="P20" s="36" t="n"/>
      <c r="Q20" s="38">
        <f>IF(O20="","",IF(T20="Non rimborsabile",0,O20))</f>
        <v/>
      </c>
      <c r="R20" s="37" t="n"/>
      <c r="S20" s="38">
        <f>IF(L20="","",IF(R20&gt;0,L20*R20,0))</f>
        <v/>
      </c>
      <c r="T20" s="3" t="n"/>
      <c r="U20" s="35" t="n"/>
      <c r="V20" s="5" t="n"/>
    </row>
    <row r="21">
      <c r="A21" s="9" t="n"/>
      <c r="B21" s="9" t="n"/>
      <c r="C21" s="9" t="n"/>
      <c r="D21" s="9" t="n"/>
      <c r="E21" s="9" t="n"/>
      <c r="F21" s="9" t="n"/>
      <c r="G21" s="9" t="n"/>
      <c r="H21" s="10" t="inlineStr">
        <is>
          <t>TOTALI</t>
        </is>
      </c>
      <c r="I21" s="9" t="n"/>
      <c r="J21" s="9" t="n"/>
      <c r="K21" s="9" t="n"/>
      <c r="L21" s="39">
        <f>SUM(L3:L20)</f>
        <v/>
      </c>
      <c r="M21" s="9" t="n"/>
      <c r="N21" s="39">
        <f>SUM(N3:N20)</f>
        <v/>
      </c>
      <c r="O21" s="39">
        <f>SUM(O3:O20)</f>
        <v/>
      </c>
      <c r="P21" s="39">
        <f>SUM(P3:P20)</f>
        <v/>
      </c>
      <c r="Q21" s="39">
        <f>SUM(Q3:Q20)</f>
        <v/>
      </c>
      <c r="R21" s="9" t="n"/>
      <c r="S21" s="39">
        <f>SUM(S3:S20)</f>
        <v/>
      </c>
      <c r="T21" s="9" t="n"/>
      <c r="U21" s="9" t="n"/>
      <c r="V21" s="9" t="n"/>
    </row>
  </sheetData>
  <mergeCells count="1">
    <mergeCell ref="A1:V1"/>
  </mergeCells>
  <conditionalFormatting sqref="T3:T20">
    <cfRule type="expression" priority="1" dxfId="0" stopIfTrue="1">
      <formula>T3="Rimborsata"</formula>
    </cfRule>
    <cfRule type="expression" priority="2" dxfId="1" stopIfTrue="1">
      <formula>T3="Da rimborsare"</formula>
    </cfRule>
    <cfRule type="expression" priority="3" dxfId="2" stopIfTrue="1">
      <formula>OR(T3="In verifica",T3="Non rimborsabile")</formula>
    </cfRule>
  </conditionalFormatting>
  <dataValidations count="3">
    <dataValidation sqref="I3:I20" showErrorMessage="1" showDropDown="0" showInputMessage="1" allowBlank="1" errorTitle="Categoria non valida" error="Selezionare una categoria valida dall'elenco." type="list">
      <formula1>"Trasferta,Cancelleria,Postali,Banca,Manutenzione,Assemblea,Consulenza,Visure catastali,Software gestionale,Altre"</formula1>
    </dataValidation>
    <dataValidation sqref="J3:J20" showErrorMessage="1" showDropDown="0" showInputMessage="1" allowBlank="1" type="list">
      <formula1>"Contanti,Bonifico bancario,Carta di credito,Addebito in conto,Assegno"</formula1>
    </dataValidation>
    <dataValidation sqref="T3:T20" showErrorMessage="1" showDropDown="0" showInputMessage="1" allowBlank="1" type="list">
      <formula1>"Da rimborsare,Rimborsata,Non rimborsabile,In verifica"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cols>
    <col width="34" customWidth="1" min="1" max="1"/>
    <col width="20" customWidth="1" min="2" max="2"/>
    <col width="22" customWidth="1" min="3" max="3"/>
    <col width="40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6" customHeight="1">
      <c r="A1" s="1" t="inlineStr">
        <is>
          <t>RIEPILOGO NOTA SPESE - DASHBOARD DI CONTROLLO</t>
        </is>
      </c>
    </row>
    <row r="2">
      <c r="A2" s="12" t="inlineStr">
        <is>
          <t>INDICATORI PRINCIPALI</t>
        </is>
      </c>
    </row>
    <row r="3">
      <c r="A3" s="14" t="inlineStr">
        <is>
          <t>Totale documenti</t>
        </is>
      </c>
      <c r="B3" s="40">
        <f>SUM('Nota Spese'!O3:O20)</f>
        <v/>
      </c>
    </row>
    <row r="4">
      <c r="A4" s="14" t="inlineStr">
        <is>
          <t>Totale anticipato dall'amministratore</t>
        </is>
      </c>
      <c r="B4" s="40">
        <f>SUM('Nota Spese'!P3:P20)</f>
        <v/>
      </c>
    </row>
    <row r="5">
      <c r="A5" s="14" t="inlineStr">
        <is>
          <t>Totale da rimborsare</t>
        </is>
      </c>
      <c r="B5" s="41">
        <f>SUM('Nota Spese'!Q3:Q20)</f>
        <v/>
      </c>
    </row>
    <row r="6">
      <c r="A6" s="14" t="inlineStr">
        <is>
          <t>Totale già rimborsato</t>
        </is>
      </c>
      <c r="B6" s="42">
        <f>SUMIF('Nota Spese'!T3:T20,"Rimborsata",'Nota Spese'!Q3:Q20)</f>
        <v/>
      </c>
    </row>
    <row r="7">
      <c r="A7" s="14" t="inlineStr">
        <is>
          <t>Numero spese da rimborsare</t>
        </is>
      </c>
      <c r="B7" s="18">
        <f>COUNTIF('Nota Spese'!T3:T20,"Da rimborsare")</f>
        <v/>
      </c>
    </row>
    <row r="8">
      <c r="A8" s="14" t="inlineStr">
        <is>
          <t>Media delle spese</t>
        </is>
      </c>
      <c r="B8" s="40">
        <f>IFERROR(AVERAGE('Nota Spese'!O3:O20),0)</f>
        <v/>
      </c>
    </row>
    <row r="9">
      <c r="A9" s="14" t="inlineStr">
        <is>
          <t>Incidenza spese rimborsabili</t>
        </is>
      </c>
      <c r="B9" s="43">
        <f>IF(B3=0,0,B5/B3)</f>
        <v/>
      </c>
    </row>
    <row r="10"/>
    <row r="11">
      <c r="A11" s="20" t="inlineStr">
        <is>
          <t>RIEPILOGO PER CATEGORIA</t>
        </is>
      </c>
    </row>
    <row r="12">
      <c r="A12" s="21" t="inlineStr">
        <is>
          <t>Categoria</t>
        </is>
      </c>
      <c r="B12" s="21" t="inlineStr">
        <is>
          <t>Numero documenti</t>
        </is>
      </c>
      <c r="C12" s="21" t="inlineStr">
        <is>
          <t>Totale spese</t>
        </is>
      </c>
      <c r="D12" s="21" t="inlineStr">
        <is>
          <t>Totale rimborsabile</t>
        </is>
      </c>
    </row>
    <row r="13">
      <c r="A13" s="22" t="inlineStr">
        <is>
          <t>Trasferta</t>
        </is>
      </c>
      <c r="B13" s="23">
        <f>COUNTIF('Nota Spese'!$I$3:$I$20,A13)</f>
        <v/>
      </c>
      <c r="C13" s="44">
        <f>SUMIF('Nota Spese'!$I$3:$I$20,A13,'Nota Spese'!$O$3:$O$20)</f>
        <v/>
      </c>
      <c r="D13" s="44">
        <f>SUMIF('Nota Spese'!$I$3:$I$20,A13,'Nota Spese'!$Q$3:$Q$20)</f>
        <v/>
      </c>
    </row>
    <row r="14">
      <c r="A14" s="25" t="inlineStr">
        <is>
          <t>Cancelleria</t>
        </is>
      </c>
      <c r="B14" s="26">
        <f>COUNTIF('Nota Spese'!$I$3:$I$20,A14)</f>
        <v/>
      </c>
      <c r="C14" s="45">
        <f>SUMIF('Nota Spese'!$I$3:$I$20,A14,'Nota Spese'!$O$3:$O$20)</f>
        <v/>
      </c>
      <c r="D14" s="45">
        <f>SUMIF('Nota Spese'!$I$3:$I$20,A14,'Nota Spese'!$Q$3:$Q$20)</f>
        <v/>
      </c>
    </row>
    <row r="15">
      <c r="A15" s="22" t="inlineStr">
        <is>
          <t>Postali</t>
        </is>
      </c>
      <c r="B15" s="23">
        <f>COUNTIF('Nota Spese'!$I$3:$I$20,A15)</f>
        <v/>
      </c>
      <c r="C15" s="44">
        <f>SUMIF('Nota Spese'!$I$3:$I$20,A15,'Nota Spese'!$O$3:$O$20)</f>
        <v/>
      </c>
      <c r="D15" s="44">
        <f>SUMIF('Nota Spese'!$I$3:$I$20,A15,'Nota Spese'!$Q$3:$Q$20)</f>
        <v/>
      </c>
    </row>
    <row r="16">
      <c r="A16" s="25" t="inlineStr">
        <is>
          <t>Banca</t>
        </is>
      </c>
      <c r="B16" s="26">
        <f>COUNTIF('Nota Spese'!$I$3:$I$20,A16)</f>
        <v/>
      </c>
      <c r="C16" s="45">
        <f>SUMIF('Nota Spese'!$I$3:$I$20,A16,'Nota Spese'!$O$3:$O$20)</f>
        <v/>
      </c>
      <c r="D16" s="45">
        <f>SUMIF('Nota Spese'!$I$3:$I$20,A16,'Nota Spese'!$Q$3:$Q$20)</f>
        <v/>
      </c>
    </row>
    <row r="17">
      <c r="A17" s="22" t="inlineStr">
        <is>
          <t>Assemblea</t>
        </is>
      </c>
      <c r="B17" s="23">
        <f>COUNTIF('Nota Spese'!$I$3:$I$20,A17)</f>
        <v/>
      </c>
      <c r="C17" s="44">
        <f>SUMIF('Nota Spese'!$I$3:$I$20,A17,'Nota Spese'!$O$3:$O$20)</f>
        <v/>
      </c>
      <c r="D17" s="44">
        <f>SUMIF('Nota Spese'!$I$3:$I$20,A17,'Nota Spese'!$Q$3:$Q$20)</f>
        <v/>
      </c>
    </row>
    <row r="18">
      <c r="A18" s="25" t="inlineStr">
        <is>
          <t>Consulenza</t>
        </is>
      </c>
      <c r="B18" s="26">
        <f>COUNTIF('Nota Spese'!$I$3:$I$20,A18)</f>
        <v/>
      </c>
      <c r="C18" s="45">
        <f>SUMIF('Nota Spese'!$I$3:$I$20,A18,'Nota Spese'!$O$3:$O$20)</f>
        <v/>
      </c>
      <c r="D18" s="45">
        <f>SUMIF('Nota Spese'!$I$3:$I$20,A18,'Nota Spese'!$Q$3:$Q$20)</f>
        <v/>
      </c>
    </row>
    <row r="19">
      <c r="A19" s="22" t="inlineStr">
        <is>
          <t>Visure catastali</t>
        </is>
      </c>
      <c r="B19" s="23">
        <f>COUNTIF('Nota Spese'!$I$3:$I$20,A19)</f>
        <v/>
      </c>
      <c r="C19" s="44">
        <f>SUMIF('Nota Spese'!$I$3:$I$20,A19,'Nota Spese'!$O$3:$O$20)</f>
        <v/>
      </c>
      <c r="D19" s="44">
        <f>SUMIF('Nota Spese'!$I$3:$I$20,A19,'Nota Spese'!$Q$3:$Q$20)</f>
        <v/>
      </c>
    </row>
    <row r="20">
      <c r="A20" s="25" t="inlineStr">
        <is>
          <t>Software gestionale</t>
        </is>
      </c>
      <c r="B20" s="26">
        <f>COUNTIF('Nota Spese'!$I$3:$I$20,A20)</f>
        <v/>
      </c>
      <c r="C20" s="45">
        <f>SUMIF('Nota Spese'!$I$3:$I$20,A20,'Nota Spese'!$O$3:$O$20)</f>
        <v/>
      </c>
      <c r="D20" s="45">
        <f>SUMIF('Nota Spese'!$I$3:$I$20,A20,'Nota Spese'!$Q$3:$Q$20)</f>
        <v/>
      </c>
    </row>
    <row r="21">
      <c r="A21" s="28" t="inlineStr">
        <is>
          <t>TOTALE</t>
        </is>
      </c>
      <c r="B21" s="29">
        <f>SUM(B13:B20)</f>
        <v/>
      </c>
      <c r="C21" s="39">
        <f>SUM(C13:C20)</f>
        <v/>
      </c>
      <c r="D21" s="39">
        <f>SUM(D13:D20)</f>
        <v/>
      </c>
    </row>
    <row r="22"/>
    <row r="23">
      <c r="A23" s="20" t="inlineStr">
        <is>
          <t>DISTRIBUZIONE PER STATO</t>
        </is>
      </c>
    </row>
    <row r="24">
      <c r="A24" s="21" t="inlineStr">
        <is>
          <t>Stato</t>
        </is>
      </c>
      <c r="B24" s="21" t="inlineStr">
        <is>
          <t>Numero spese</t>
        </is>
      </c>
      <c r="C24" s="21" t="inlineStr">
        <is>
          <t>Totale rimborsabile</t>
        </is>
      </c>
    </row>
    <row r="25">
      <c r="A25" s="22" t="inlineStr">
        <is>
          <t>Da rimborsare</t>
        </is>
      </c>
      <c r="B25" s="23">
        <f>COUNTIF('Nota Spese'!$T$3:$T$20,A25)</f>
        <v/>
      </c>
      <c r="C25" s="44">
        <f>SUMIF('Nota Spese'!$T$3:$T$20,A25,'Nota Spese'!$Q$3:$Q$20)</f>
        <v/>
      </c>
    </row>
    <row r="26">
      <c r="A26" s="25" t="inlineStr">
        <is>
          <t>Rimborsata</t>
        </is>
      </c>
      <c r="B26" s="26">
        <f>COUNTIF('Nota Spese'!$T$3:$T$20,A26)</f>
        <v/>
      </c>
      <c r="C26" s="45">
        <f>SUMIF('Nota Spese'!$T$3:$T$20,A26,'Nota Spese'!$Q$3:$Q$20)</f>
        <v/>
      </c>
    </row>
    <row r="27">
      <c r="A27" s="22" t="inlineStr">
        <is>
          <t>Non rimborsabile</t>
        </is>
      </c>
      <c r="B27" s="23">
        <f>COUNTIF('Nota Spese'!$T$3:$T$20,A27)</f>
        <v/>
      </c>
      <c r="C27" s="44">
        <f>SUMIF('Nota Spese'!$T$3:$T$20,A27,'Nota Spese'!$Q$3:$Q$20)</f>
        <v/>
      </c>
    </row>
    <row r="28">
      <c r="A28" s="25" t="inlineStr">
        <is>
          <t>In verifica</t>
        </is>
      </c>
      <c r="B28" s="26">
        <f>COUNTIF('Nota Spese'!$T$3:$T$20,A28)</f>
        <v/>
      </c>
      <c r="C28" s="45">
        <f>SUMIF('Nota Spese'!$T$3:$T$20,A28,'Nota Spese'!$Q$3:$Q$20)</f>
        <v/>
      </c>
    </row>
    <row r="29"/>
    <row r="30">
      <c r="A30" s="20" t="inlineStr">
        <is>
          <t>RICERCA CONDOMINIO PER ID SPESA (VLOOKUP)</t>
        </is>
      </c>
    </row>
    <row r="31">
      <c r="A31" s="30" t="inlineStr">
        <is>
          <t>ID spesa da cercare</t>
        </is>
      </c>
      <c r="B31" s="31" t="n">
        <v>5</v>
      </c>
      <c r="C31" s="30" t="inlineStr">
        <is>
          <t>Condominio associato</t>
        </is>
      </c>
      <c r="D31" s="32">
        <f>IFERROR(VLOOKUP(B31,'Nota Spese'!A3:V20,4,FALSE),"ID non trovato")</f>
        <v/>
      </c>
    </row>
  </sheetData>
  <mergeCells count="5">
    <mergeCell ref="A1:H1"/>
    <mergeCell ref="A2:B2"/>
    <mergeCell ref="A11:D11"/>
    <mergeCell ref="A23:C23"/>
    <mergeCell ref="A30:D30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30" customWidth="1" min="1" max="1"/>
    <col width="110" customWidth="1" min="2" max="2"/>
  </cols>
  <sheetData>
    <row r="1" ht="26" customHeight="1">
      <c r="A1" s="1" t="inlineStr">
        <is>
          <t>ISTRUZIONI D'USO - NOTA SPESE AMMINISTRATORE DI CONDOMINIO</t>
        </is>
      </c>
    </row>
    <row r="2"/>
    <row r="3" ht="58" customHeight="1">
      <c r="A3" s="33" t="inlineStr">
        <is>
          <t>Foglio 'Nota Spese'</t>
        </is>
      </c>
      <c r="B3" s="34" t="inlineStr">
        <is>
          <t>Registro delle spese sostenute dall'amministratore. Compilare SOLO le celle con sfondo giallo chiaro (dati manuali). Le celle con sfondo grigio (IVA €, Totale documento, Quota rimborsabile, Ritenuta) contengono formule automatiche: non sovrascriverle.</t>
        </is>
      </c>
    </row>
    <row r="4" ht="58" customHeight="1">
      <c r="A4" s="33" t="inlineStr">
        <is>
          <t>Imponibile, IVA, Totale</t>
        </is>
      </c>
      <c r="B4" s="34" t="inlineStr">
        <is>
          <t>L'Imponibile è l'importo al netto dell'IVA. L'IVA in euro è calcolata come Imponibile x aliquota. Il Totale documento è la somma di Imponibile e IVA. La Quota rimborsabile coincide con il totale del documento, salvo che lo Stato sia 'Non rimborsabile' (in tal caso vale 0).</t>
        </is>
      </c>
    </row>
    <row r="5" ht="58" customHeight="1">
      <c r="A5" s="33" t="inlineStr">
        <is>
          <t>Spese anticipate</t>
        </is>
      </c>
      <c r="B5" s="34" t="inlineStr">
        <is>
          <t>Nella colonna 'Spesa anticipata dall'amministratore' indicare l'importo pagato personalmente e non addebitato direttamente al conto condominiale. Sarà l'importo oggetto di rimborso in rendiconto.</t>
        </is>
      </c>
    </row>
    <row r="6" ht="58" customHeight="1">
      <c r="A6" s="33" t="inlineStr">
        <is>
          <t>Categorie e stati</t>
        </is>
      </c>
      <c r="B6" s="34" t="inlineStr">
        <is>
          <t>Le colonne Categoria, Metodo di pagamento e Stato dispongono di elenchi a discesa. Gli stati previsti sono: Da rimborsare, Rimborsata, Non rimborsabile, In verifica. Le spese 'In verifica' richiedono controllo prima dell'approvazione.</t>
        </is>
      </c>
    </row>
    <row r="7" ht="58" customHeight="1">
      <c r="A7" s="33" t="inlineStr">
        <is>
          <t>Documentazione da allegare</t>
        </is>
      </c>
      <c r="B7" s="34" t="inlineStr">
        <is>
          <t>Per ogni spesa conservare e allegare il giustificativo: fattura, ricevuta fiscale, scontrino parlante, biglietto di viaggio o ricevuta del parcheggio. Indicare sempre il numero del documento nell'apposita colonna.</t>
        </is>
      </c>
    </row>
    <row r="8" ht="58" customHeight="1">
      <c r="A8" s="33" t="inlineStr">
        <is>
          <t>Approvazione delle spese</t>
        </is>
      </c>
      <c r="B8" s="34" t="inlineStr">
        <is>
          <t>Le spese devono essere approvate tramite verbale dell'assemblea condominiale o, ove previsto, del consiglio di condominio. Riportare l'esito nella colonna Note e aggiornare lo Stato dopo l'approvazione.</t>
        </is>
      </c>
    </row>
    <row r="9" ht="58" customHeight="1">
      <c r="A9" s="33" t="inlineStr">
        <is>
          <t>Conservazione dei giustificativi</t>
        </is>
      </c>
      <c r="B9" s="34" t="inlineStr">
        <is>
          <t>I giustificativi di spesa devono essere conservati dall'amministratore per almeno 10 anni e resi disponibili ai condomini che ne facciano richiesta, unitamente al rendiconto annuale.</t>
        </is>
      </c>
    </row>
    <row r="10" ht="58" customHeight="1">
      <c r="A10" s="33" t="inlineStr">
        <is>
          <t>Ritenuta d'acconto</t>
        </is>
      </c>
      <c r="B10" s="34" t="inlineStr">
        <is>
          <t>Per le prestazioni di consulenti e professionisti (es. parcella del geometra) il condominio sostituto d'imposta applica la ritenuta d'acconto del 20% sull'imponibile. La colonna 'Ritenuta (€)' calcola l'importo automaticamente quando l'aliquota è maggiore di zero.</t>
        </is>
      </c>
    </row>
    <row r="11" ht="58" customHeight="1">
      <c r="A11" s="33" t="inlineStr">
        <is>
          <t>Ripartizione millesimale</t>
        </is>
      </c>
      <c r="B11" s="34" t="inlineStr">
        <is>
          <t>Quando una spesa riguarda più condomini o una sola scala/parte comune, verificare la ripartizione secondo le tabelle millesimali vigenti prima di imputare l'importo in rendiconto.</t>
        </is>
      </c>
    </row>
    <row r="12" ht="58" customHeight="1">
      <c r="A12" s="33" t="inlineStr">
        <is>
          <t>Foglio 'Riepilogo'</t>
        </is>
      </c>
      <c r="B12" s="34" t="inlineStr">
        <is>
          <t>Dashboard automatica con totali, medie, ripartizione per categoria e per stato, più due grafici. Nella sezione finale è presente un esempio di formula VLOOKUP: inserendo un ID spesa nella cella gialla viene restituito il condominio associato. Non modificare le formule.</t>
        </is>
      </c>
    </row>
    <row r="13" ht="58" customHeight="1">
      <c r="A13" s="33" t="inlineStr">
        <is>
          <t>Periodo di riferimento</t>
        </is>
      </c>
      <c r="B13" s="34" t="inlineStr">
        <is>
          <t>Tutte le date devono essere nel formato GG/MM/AAAA e riferite all'anno 2026. Aggiungere nuove spese nelle righe vuote preformattate (fino alla riga 20).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2026-08-01T13:39:51Z</dcterms:created>
  <dcterms:modified xmlns:dcterms="http://purl.org/dc/terms/" xmlns:xsi="http://www.w3.org/2001/XMLSchema-instance" xsi:type="dcterms:W3CDTF">2026-08-01T13:39:51Z</dcterms:modified>
</cp:coreProperties>
</file>