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_RL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name val="Calibri"/>
      <b val="1"/>
      <color rgb="00C8102E"/>
      <sz val="11"/>
    </font>
    <font>
      <name val="Calibri"/>
      <b val="1"/>
      <sz val="10"/>
    </font>
    <font>
      <name val="Calibri"/>
      <b val="1"/>
      <color rgb="001E293B"/>
      <sz val="1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1F5F9"/>
      </patternFill>
    </fill>
    <fill>
      <patternFill patternType="solid">
        <fgColor rgb="00DCFCE7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49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49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9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49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/>
    </xf>
    <xf numFmtId="49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 wrapText="1"/>
    </xf>
    <xf numFmtId="164" fontId="2" fillId="5" borderId="1" applyAlignment="1" pivotButton="0" quotePrefix="0" xfId="0">
      <alignment horizontal="left" vertical="center"/>
    </xf>
    <xf numFmtId="9" fontId="2" fillId="5" borderId="1" applyAlignment="1" pivotButton="0" quotePrefix="0" xfId="0">
      <alignment horizontal="center" vertical="center" wrapText="1"/>
    </xf>
    <xf numFmtId="164" fontId="2" fillId="5" borderId="1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6" borderId="0" pivotButton="0" quotePrefix="0" xfId="0"/>
    <xf numFmtId="0" fontId="5" fillId="3" borderId="1" applyAlignment="1" pivotButton="0" quotePrefix="0" xfId="0">
      <alignment horizontal="left" vertical="center"/>
    </xf>
    <xf numFmtId="0" fontId="0" fillId="0" borderId="4" pivotButton="0" quotePrefix="0" xfId="0"/>
    <xf numFmtId="3" fontId="6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3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3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7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  <dxf>
      <font>
        <name val="Calibri"/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Contratti per Tipo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'Riepilogo'!B21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'Riepilogo'!$A$22:$A$25</f>
            </numRef>
          </cat>
          <val>
            <numRef>
              <f>'Riepilogo'!$B$22:$B$25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Numero Contratti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per Stato Pratica</a:t>
            </a:r>
          </a:p>
        </rich>
      </tx>
    </title>
    <plotArea>
      <pieChart>
        <varyColors val="1"/>
        <ser>
          <idx val="0"/>
          <order val="0"/>
          <tx>
            <strRef>
              <f>'Riepilogo'!B14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'Riepilogo'!$A$15:$A$18</f>
            </numRef>
          </cat>
          <val>
            <numRef>
              <f>'Riepilogo'!$B$15:$B$18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18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24" customWidth="1" min="4" max="4"/>
    <col width="20" customWidth="1" min="5" max="5"/>
    <col width="22" customWidth="1" min="6" max="6"/>
    <col width="20" customWidth="1" min="7" max="7"/>
    <col width="22" customWidth="1" min="8" max="8"/>
    <col width="20" customWidth="1" min="9" max="9"/>
    <col width="16" customWidth="1" min="10" max="10"/>
    <col width="28" customWidth="1" min="11" max="11"/>
    <col width="14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4" customWidth="1" min="18" max="18"/>
    <col width="18" customWidth="1" min="19" max="19"/>
    <col width="20" customWidth="1" min="20" max="20"/>
    <col width="16" customWidth="1" min="21" max="21"/>
    <col width="18" customWidth="1" min="22" max="22"/>
    <col width="16" customWidth="1" min="23" max="23"/>
    <col width="16" customWidth="1" min="24" max="24"/>
    <col width="16" customWidth="1" min="25" max="25"/>
    <col width="16" customWidth="1" min="26" max="26"/>
    <col width="26" customWidth="1" min="27" max="27"/>
    <col width="30" customWidth="1" min="28" max="28"/>
  </cols>
  <sheetData>
    <row r="1" ht="40" customHeight="1">
      <c r="A1" s="1" t="inlineStr">
        <is>
          <t>ID Pratica</t>
        </is>
      </c>
      <c r="B1" s="1" t="inlineStr">
        <is>
          <t>Data Inserimento</t>
        </is>
      </c>
      <c r="C1" s="1" t="inlineStr">
        <is>
          <t>Tipo Registrazione</t>
        </is>
      </c>
      <c r="D1" s="1" t="inlineStr">
        <is>
          <t>Tipo Contratto</t>
        </is>
      </c>
      <c r="E1" s="1" t="inlineStr">
        <is>
          <t>Locatore</t>
        </is>
      </c>
      <c r="F1" s="1" t="inlineStr">
        <is>
          <t>Codice Fiscale Locatore</t>
        </is>
      </c>
      <c r="G1" s="1" t="inlineStr">
        <is>
          <t>Conduttore</t>
        </is>
      </c>
      <c r="H1" s="1" t="inlineStr">
        <is>
          <t>Codice Fiscale Conduttore</t>
        </is>
      </c>
      <c r="I1" s="1" t="inlineStr">
        <is>
          <t>Immobile</t>
        </is>
      </c>
      <c r="J1" s="1" t="inlineStr">
        <is>
          <t>Comune</t>
        </is>
      </c>
      <c r="K1" s="1" t="inlineStr">
        <is>
          <t>Indirizzo</t>
        </is>
      </c>
      <c r="L1" s="1" t="inlineStr">
        <is>
          <t>Categoria Catastale</t>
        </is>
      </c>
      <c r="M1" s="1" t="inlineStr">
        <is>
          <t>Rendita Catastale</t>
        </is>
      </c>
      <c r="N1" s="1" t="inlineStr">
        <is>
          <t>Data Decorrenza</t>
        </is>
      </c>
      <c r="O1" s="1" t="inlineStr">
        <is>
          <t>Data Scadenza</t>
        </is>
      </c>
      <c r="P1" s="1" t="inlineStr">
        <is>
          <t>Canone Mensile</t>
        </is>
      </c>
      <c r="Q1" s="1" t="inlineStr">
        <is>
          <t>Canone Annuo</t>
        </is>
      </c>
      <c r="R1" s="1" t="inlineStr">
        <is>
          <t>Durata Mesi</t>
        </is>
      </c>
      <c r="S1" s="1" t="inlineStr">
        <is>
          <t>Deposito Cauzionale</t>
        </is>
      </c>
      <c r="T1" s="1" t="inlineStr">
        <is>
          <t>Regime Fiscale</t>
        </is>
      </c>
      <c r="U1" s="1" t="inlineStr">
        <is>
          <t>Aliquota Cedolare</t>
        </is>
      </c>
      <c r="V1" s="1" t="inlineStr">
        <is>
          <t>Imposta di Registro</t>
        </is>
      </c>
      <c r="W1" s="1" t="inlineStr">
        <is>
          <t>Imposta di Bollo</t>
        </is>
      </c>
      <c r="X1" s="1" t="inlineStr">
        <is>
          <t>Totale Imposte</t>
        </is>
      </c>
      <c r="Y1" s="1" t="inlineStr">
        <is>
          <t>Stato Pratica</t>
        </is>
      </c>
      <c r="Z1" s="1" t="inlineStr">
        <is>
          <t>Data Invio RLI</t>
        </is>
      </c>
      <c r="AA1" s="1" t="inlineStr">
        <is>
          <t>Protocollo Agenzia Entrate</t>
        </is>
      </c>
      <c r="AB1" s="1" t="inlineStr">
        <is>
          <t>Note</t>
        </is>
      </c>
    </row>
    <row r="2">
      <c r="A2" s="2" t="inlineStr">
        <is>
          <t>RLI-001</t>
        </is>
      </c>
      <c r="B2" s="3" t="inlineStr">
        <is>
          <t>15/01/2026</t>
        </is>
      </c>
      <c r="C2" s="3" t="inlineStr">
        <is>
          <t>Nuovo contratto</t>
        </is>
      </c>
      <c r="D2" s="3" t="inlineStr">
        <is>
          <t>4+4</t>
        </is>
      </c>
      <c r="E2" s="3" t="inlineStr">
        <is>
          <t>Marco Rossi</t>
        </is>
      </c>
      <c r="F2" s="4" t="inlineStr">
        <is>
          <t>RSSMRC75A01F205X</t>
        </is>
      </c>
      <c r="G2" s="3" t="inlineStr">
        <is>
          <t>Giulia Bianchi</t>
        </is>
      </c>
      <c r="H2" s="4" t="inlineStr">
        <is>
          <t>BNCGLI88D52F205Z</t>
        </is>
      </c>
      <c r="I2" s="5" t="inlineStr">
        <is>
          <t>A/2</t>
        </is>
      </c>
      <c r="J2" s="3" t="inlineStr">
        <is>
          <t>Milano</t>
        </is>
      </c>
      <c r="K2" s="3" t="inlineStr">
        <is>
          <t>Via Roma 12, Milano</t>
        </is>
      </c>
      <c r="L2" s="5" t="inlineStr">
        <is>
          <t>A/2</t>
        </is>
      </c>
      <c r="M2" s="6" t="n">
        <v>920</v>
      </c>
      <c r="N2" s="3" t="inlineStr">
        <is>
          <t>01/02/2026</t>
        </is>
      </c>
      <c r="O2" s="3" t="inlineStr">
        <is>
          <t>31/01/2030</t>
        </is>
      </c>
      <c r="P2" s="7" t="n">
        <v>1200</v>
      </c>
      <c r="Q2" s="6">
        <f>P2*12</f>
        <v/>
      </c>
      <c r="R2" s="5">
        <f>IFERROR(ROUND((YEAR(O2)-YEAR(N2))*12+(MONTH(O2)-MONTH(N2)),0),0)</f>
        <v/>
      </c>
      <c r="S2" s="7" t="n">
        <v>3600</v>
      </c>
      <c r="T2" s="8" t="inlineStr">
        <is>
          <t>Cedolare secca</t>
        </is>
      </c>
      <c r="U2" s="9">
        <f>IF(D2="3+2 canone concordato",10%,21%)</f>
        <v/>
      </c>
      <c r="V2" s="10">
        <f>IF(T2="Cedolare secca",0,IFERROR(Q2*0.02,0))</f>
        <v/>
      </c>
      <c r="W2" s="10">
        <f>IF(T2="Cedolare secca",0,32)</f>
        <v/>
      </c>
      <c r="X2" s="10">
        <f>SUM(V2,W2)</f>
        <v/>
      </c>
      <c r="Y2" s="5">
        <f>IF(Z2="","Da inviare","Inviata")</f>
        <v/>
      </c>
      <c r="Z2" s="3" t="inlineStr">
        <is>
          <t>10/02/2026</t>
        </is>
      </c>
      <c r="AA2" s="3" t="inlineStr">
        <is>
          <t>ADE2026MI00123</t>
        </is>
      </c>
      <c r="AB2" s="3" t="inlineStr">
        <is>
          <t>Prima registrazione 2026</t>
        </is>
      </c>
    </row>
    <row r="3">
      <c r="A3" s="11" t="inlineStr">
        <is>
          <t>RLI-002</t>
        </is>
      </c>
      <c r="B3" s="12" t="inlineStr">
        <is>
          <t>20/01/2026</t>
        </is>
      </c>
      <c r="C3" s="12" t="inlineStr">
        <is>
          <t>Nuovo contratto</t>
        </is>
      </c>
      <c r="D3" s="12" t="inlineStr">
        <is>
          <t>transitorio</t>
        </is>
      </c>
      <c r="E3" s="12" t="inlineStr">
        <is>
          <t>Anna Esposito</t>
        </is>
      </c>
      <c r="F3" s="13" t="inlineStr">
        <is>
          <t>SPTANN80E52H501K</t>
        </is>
      </c>
      <c r="G3" s="12" t="inlineStr">
        <is>
          <t>Luca Ferrari</t>
        </is>
      </c>
      <c r="H3" s="13" t="inlineStr">
        <is>
          <t>FRRLCU90C15H501P</t>
        </is>
      </c>
      <c r="I3" s="14" t="inlineStr">
        <is>
          <t>A/3</t>
        </is>
      </c>
      <c r="J3" s="12" t="inlineStr">
        <is>
          <t>Roma</t>
        </is>
      </c>
      <c r="K3" s="12" t="inlineStr">
        <is>
          <t>Corso Italia 45, Roma</t>
        </is>
      </c>
      <c r="L3" s="14" t="inlineStr">
        <is>
          <t>A/3</t>
        </is>
      </c>
      <c r="M3" s="15" t="n">
        <v>540</v>
      </c>
      <c r="N3" s="12" t="inlineStr">
        <is>
          <t>01/03/2026</t>
        </is>
      </c>
      <c r="O3" s="12" t="inlineStr">
        <is>
          <t>28/02/2027</t>
        </is>
      </c>
      <c r="P3" s="7" t="n">
        <v>850</v>
      </c>
      <c r="Q3" s="15">
        <f>P3*12</f>
        <v/>
      </c>
      <c r="R3" s="14">
        <f>IFERROR(ROUND((YEAR(O3)-YEAR(N3))*12+(MONTH(O3)-MONTH(N3)),0),0)</f>
        <v/>
      </c>
      <c r="S3" s="7" t="n">
        <v>1700</v>
      </c>
      <c r="T3" s="8" t="inlineStr">
        <is>
          <t>Cedolare secca</t>
        </is>
      </c>
      <c r="U3" s="16">
        <f>IF(D3="3+2 canone concordato",10%,21%)</f>
        <v/>
      </c>
      <c r="V3" s="17">
        <f>IF(T3="Cedolare secca",0,IFERROR(Q3*0.02,0))</f>
        <v/>
      </c>
      <c r="W3" s="17">
        <f>IF(T3="Cedolare secca",0,32)</f>
        <v/>
      </c>
      <c r="X3" s="17">
        <f>SUM(V3,W3)</f>
        <v/>
      </c>
      <c r="Y3" s="14">
        <f>IF(Z3="","Da inviare","Inviata")</f>
        <v/>
      </c>
      <c r="Z3" s="12" t="inlineStr">
        <is>
          <t>25/01/2026</t>
        </is>
      </c>
      <c r="AA3" s="12" t="inlineStr">
        <is>
          <t>ADE2026RM00456</t>
        </is>
      </c>
      <c r="AB3" s="12" t="inlineStr">
        <is>
          <t>Contratto breve</t>
        </is>
      </c>
    </row>
    <row r="4">
      <c r="A4" s="2" t="inlineStr">
        <is>
          <t>RLI-003</t>
        </is>
      </c>
      <c r="B4" s="3" t="inlineStr">
        <is>
          <t>05/02/2026</t>
        </is>
      </c>
      <c r="C4" s="3" t="inlineStr">
        <is>
          <t>Proroga</t>
        </is>
      </c>
      <c r="D4" s="3" t="inlineStr">
        <is>
          <t>3+2 canone concordato</t>
        </is>
      </c>
      <c r="E4" s="3" t="inlineStr">
        <is>
          <t>Francesca Romano</t>
        </is>
      </c>
      <c r="F4" s="4" t="inlineStr">
        <is>
          <t>RMNFNC82L44L219W</t>
        </is>
      </c>
      <c r="G4" s="3" t="inlineStr">
        <is>
          <t>Giuseppe Conti</t>
        </is>
      </c>
      <c r="H4" s="4" t="inlineStr">
        <is>
          <t>CNTGPP78M10L219V</t>
        </is>
      </c>
      <c r="I4" s="5" t="inlineStr">
        <is>
          <t>A/2</t>
        </is>
      </c>
      <c r="J4" s="3" t="inlineStr">
        <is>
          <t>Torino</t>
        </is>
      </c>
      <c r="K4" s="3" t="inlineStr">
        <is>
          <t>Via Garibaldi 8, Torino</t>
        </is>
      </c>
      <c r="L4" s="5" t="inlineStr">
        <is>
          <t>A/2</t>
        </is>
      </c>
      <c r="M4" s="6" t="n">
        <v>780</v>
      </c>
      <c r="N4" s="3" t="inlineStr">
        <is>
          <t>01/03/2026</t>
        </is>
      </c>
      <c r="O4" s="3" t="inlineStr">
        <is>
          <t>28/02/2029</t>
        </is>
      </c>
      <c r="P4" s="7" t="n">
        <v>950</v>
      </c>
      <c r="Q4" s="6">
        <f>P4*12</f>
        <v/>
      </c>
      <c r="R4" s="5">
        <f>IFERROR(ROUND((YEAR(O4)-YEAR(N4))*12+(MONTH(O4)-MONTH(N4)),0),0)</f>
        <v/>
      </c>
      <c r="S4" s="7" t="n">
        <v>2850</v>
      </c>
      <c r="T4" s="8" t="inlineStr">
        <is>
          <t>Ordinario</t>
        </is>
      </c>
      <c r="U4" s="9">
        <f>IF(D4="3+2 canone concordato",10%,21%)</f>
        <v/>
      </c>
      <c r="V4" s="10">
        <f>IF(T4="Cedolare secca",0,IFERROR(Q4*0.02,0))</f>
        <v/>
      </c>
      <c r="W4" s="10">
        <f>IF(T4="Cedolare secca",0,32)</f>
        <v/>
      </c>
      <c r="X4" s="10">
        <f>SUM(V4,W4)</f>
        <v/>
      </c>
      <c r="Y4" s="5">
        <f>IF(Z4="","Da inviare","Inviata")</f>
        <v/>
      </c>
      <c r="Z4" s="3" t="inlineStr"/>
      <c r="AA4" s="3" t="inlineStr"/>
      <c r="AB4" s="3" t="inlineStr">
        <is>
          <t>Proroga biennale</t>
        </is>
      </c>
    </row>
    <row r="5">
      <c r="A5" s="11" t="inlineStr">
        <is>
          <t>RLI-004</t>
        </is>
      </c>
      <c r="B5" s="12" t="inlineStr">
        <is>
          <t>10/02/2026</t>
        </is>
      </c>
      <c r="C5" s="12" t="inlineStr">
        <is>
          <t>Proroga</t>
        </is>
      </c>
      <c r="D5" s="12" t="inlineStr">
        <is>
          <t>4+4</t>
        </is>
      </c>
      <c r="E5" s="12" t="inlineStr">
        <is>
          <t>Sara Greco</t>
        </is>
      </c>
      <c r="F5" s="13" t="inlineStr">
        <is>
          <t>GRCSAR85P59D612T</t>
        </is>
      </c>
      <c r="G5" s="12" t="inlineStr">
        <is>
          <t>Matteo Ricci</t>
        </is>
      </c>
      <c r="H5" s="13" t="inlineStr">
        <is>
          <t>RCCMTT82H20D612S</t>
        </is>
      </c>
      <c r="I5" s="14" t="inlineStr">
        <is>
          <t>A/4</t>
        </is>
      </c>
      <c r="J5" s="12" t="inlineStr">
        <is>
          <t>Firenze</t>
        </is>
      </c>
      <c r="K5" s="12" t="inlineStr">
        <is>
          <t>Viale Europa 21, Firenze</t>
        </is>
      </c>
      <c r="L5" s="14" t="inlineStr">
        <is>
          <t>A/4</t>
        </is>
      </c>
      <c r="M5" s="15" t="n">
        <v>650</v>
      </c>
      <c r="N5" s="12" t="inlineStr">
        <is>
          <t>01/04/2026</t>
        </is>
      </c>
      <c r="O5" s="12" t="inlineStr">
        <is>
          <t>31/03/2030</t>
        </is>
      </c>
      <c r="P5" s="7" t="n">
        <v>780</v>
      </c>
      <c r="Q5" s="15">
        <f>P5*12</f>
        <v/>
      </c>
      <c r="R5" s="14">
        <f>IFERROR(ROUND((YEAR(O5)-YEAR(N5))*12+(MONTH(O5)-MONTH(N5)),0),0)</f>
        <v/>
      </c>
      <c r="S5" s="7" t="n">
        <v>2340</v>
      </c>
      <c r="T5" s="8" t="inlineStr">
        <is>
          <t>Cedolare secca</t>
        </is>
      </c>
      <c r="U5" s="16">
        <f>IF(D5="3+2 canone concordato",10%,21%)</f>
        <v/>
      </c>
      <c r="V5" s="17">
        <f>IF(T5="Cedolare secca",0,IFERROR(Q5*0.02,0))</f>
        <v/>
      </c>
      <c r="W5" s="17">
        <f>IF(T5="Cedolare secca",0,32)</f>
        <v/>
      </c>
      <c r="X5" s="17">
        <f>SUM(V5,W5)</f>
        <v/>
      </c>
      <c r="Y5" s="14">
        <f>IF(Z5="","Da inviare","Inviata")</f>
        <v/>
      </c>
      <c r="Z5" s="12" t="inlineStr">
        <is>
          <t>15/02/2026</t>
        </is>
      </c>
      <c r="AA5" s="12" t="inlineStr">
        <is>
          <t>ADE2026FI00789</t>
        </is>
      </c>
      <c r="AB5" s="12" t="inlineStr">
        <is>
          <t>Rinnovo automatico</t>
        </is>
      </c>
    </row>
    <row r="6">
      <c r="A6" s="2" t="inlineStr">
        <is>
          <t>RLI-005</t>
        </is>
      </c>
      <c r="B6" s="3" t="inlineStr">
        <is>
          <t>15/02/2026</t>
        </is>
      </c>
      <c r="C6" s="3" t="inlineStr">
        <is>
          <t>Cessione</t>
        </is>
      </c>
      <c r="D6" s="3" t="inlineStr">
        <is>
          <t>4+4</t>
        </is>
      </c>
      <c r="E6" s="3" t="inlineStr">
        <is>
          <t>Roberto Mancini</t>
        </is>
      </c>
      <c r="F6" s="4" t="inlineStr">
        <is>
          <t>MNCRRT70B14G273X</t>
        </is>
      </c>
      <c r="G6" s="3" t="inlineStr">
        <is>
          <t>Elena Moretti</t>
        </is>
      </c>
      <c r="H6" s="4" t="inlineStr">
        <is>
          <t>MRTLNE91S48G273Y</t>
        </is>
      </c>
      <c r="I6" s="5" t="inlineStr">
        <is>
          <t>A/3</t>
        </is>
      </c>
      <c r="J6" s="3" t="inlineStr">
        <is>
          <t>Bologna</t>
        </is>
      </c>
      <c r="K6" s="3" t="inlineStr">
        <is>
          <t>Via Dante 3, Bologna</t>
        </is>
      </c>
      <c r="L6" s="5" t="inlineStr">
        <is>
          <t>A/3</t>
        </is>
      </c>
      <c r="M6" s="6" t="n">
        <v>710</v>
      </c>
      <c r="N6" s="3" t="inlineStr">
        <is>
          <t>01/05/2026</t>
        </is>
      </c>
      <c r="O6" s="3" t="inlineStr">
        <is>
          <t>30/04/2030</t>
        </is>
      </c>
      <c r="P6" s="7" t="n">
        <v>850</v>
      </c>
      <c r="Q6" s="6">
        <f>P6*12</f>
        <v/>
      </c>
      <c r="R6" s="5">
        <f>IFERROR(ROUND((YEAR(O6)-YEAR(N6))*12+(MONTH(O6)-MONTH(N6)),0),0)</f>
        <v/>
      </c>
      <c r="S6" s="7" t="n">
        <v>2550</v>
      </c>
      <c r="T6" s="8" t="inlineStr">
        <is>
          <t>Ordinario</t>
        </is>
      </c>
      <c r="U6" s="9">
        <f>IF(D6="3+2 canone concordato",10%,21%)</f>
        <v/>
      </c>
      <c r="V6" s="10">
        <f>IF(T6="Cedolare secca",0,IFERROR(Q6*0.02,0))</f>
        <v/>
      </c>
      <c r="W6" s="10">
        <f>IF(T6="Cedolare secca",0,32)</f>
        <v/>
      </c>
      <c r="X6" s="10">
        <f>SUM(V6,W6)</f>
        <v/>
      </c>
      <c r="Y6" s="5">
        <f>IF(Z6="","Da inviare","Inviata")</f>
        <v/>
      </c>
      <c r="Z6" s="3" t="inlineStr">
        <is>
          <t>20/02/2026</t>
        </is>
      </c>
      <c r="AA6" s="3" t="inlineStr">
        <is>
          <t>ADE2026BO01012</t>
        </is>
      </c>
      <c r="AB6" s="3" t="inlineStr">
        <is>
          <t>Cessione a nuovo conduttore</t>
        </is>
      </c>
    </row>
    <row r="7">
      <c r="A7" s="11" t="inlineStr">
        <is>
          <t>RLI-006</t>
        </is>
      </c>
      <c r="B7" s="12" t="inlineStr">
        <is>
          <t>20/02/2026</t>
        </is>
      </c>
      <c r="C7" s="12" t="inlineStr">
        <is>
          <t>Cessione</t>
        </is>
      </c>
      <c r="D7" s="12" t="inlineStr">
        <is>
          <t>transitorio</t>
        </is>
      </c>
      <c r="E7" s="12" t="inlineStr">
        <is>
          <t>Luigi Ferrara</t>
        </is>
      </c>
      <c r="F7" s="13" t="inlineStr">
        <is>
          <t>FRRLGU68D15F839Z</t>
        </is>
      </c>
      <c r="G7" s="12" t="inlineStr">
        <is>
          <t>Chiara Lombardi</t>
        </is>
      </c>
      <c r="H7" s="13" t="inlineStr">
        <is>
          <t>LMBCHR95A44F839W</t>
        </is>
      </c>
      <c r="I7" s="14" t="inlineStr">
        <is>
          <t>A/2</t>
        </is>
      </c>
      <c r="J7" s="12" t="inlineStr">
        <is>
          <t>Napoli</t>
        </is>
      </c>
      <c r="K7" s="12" t="inlineStr">
        <is>
          <t>Via Tribunali 18, Napoli</t>
        </is>
      </c>
      <c r="L7" s="14" t="inlineStr">
        <is>
          <t>A/2</t>
        </is>
      </c>
      <c r="M7" s="15" t="n">
        <v>490</v>
      </c>
      <c r="N7" s="12" t="inlineStr">
        <is>
          <t>01/06/2026</t>
        </is>
      </c>
      <c r="O7" s="12" t="inlineStr">
        <is>
          <t>31/05/2027</t>
        </is>
      </c>
      <c r="P7" s="7" t="n">
        <v>600</v>
      </c>
      <c r="Q7" s="15">
        <f>P7*12</f>
        <v/>
      </c>
      <c r="R7" s="14">
        <f>IFERROR(ROUND((YEAR(O7)-YEAR(N7))*12+(MONTH(O7)-MONTH(N7)),0),0)</f>
        <v/>
      </c>
      <c r="S7" s="7" t="n">
        <v>1470</v>
      </c>
      <c r="T7" s="8" t="inlineStr">
        <is>
          <t>Cedolare secca</t>
        </is>
      </c>
      <c r="U7" s="16">
        <f>IF(D7="3+2 canone concordato",10%,21%)</f>
        <v/>
      </c>
      <c r="V7" s="17">
        <f>IF(T7="Cedolare secca",0,IFERROR(Q7*0.02,0))</f>
        <v/>
      </c>
      <c r="W7" s="17">
        <f>IF(T7="Cedolare secca",0,32)</f>
        <v/>
      </c>
      <c r="X7" s="17">
        <f>SUM(V7,W7)</f>
        <v/>
      </c>
      <c r="Y7" s="14">
        <f>IF(Z7="","Da inviare","Inviata")</f>
        <v/>
      </c>
      <c r="Z7" s="12" t="inlineStr"/>
      <c r="AA7" s="12" t="inlineStr"/>
      <c r="AB7" s="12" t="inlineStr">
        <is>
          <t>Cessione parziale quote</t>
        </is>
      </c>
    </row>
    <row r="8">
      <c r="A8" s="2" t="inlineStr">
        <is>
          <t>RLI-007</t>
        </is>
      </c>
      <c r="B8" s="3" t="inlineStr">
        <is>
          <t>01/03/2026</t>
        </is>
      </c>
      <c r="C8" s="3" t="inlineStr">
        <is>
          <t>Risoluzione</t>
        </is>
      </c>
      <c r="D8" s="3" t="inlineStr">
        <is>
          <t>3+2 canone concordato</t>
        </is>
      </c>
      <c r="E8" s="3" t="inlineStr">
        <is>
          <t>Paola Marchetti</t>
        </is>
      </c>
      <c r="F8" s="4" t="inlineStr">
        <is>
          <t>MRCPLA77R48E463M</t>
        </is>
      </c>
      <c r="G8" s="3" t="inlineStr">
        <is>
          <t>Andrea Fontana</t>
        </is>
      </c>
      <c r="H8" s="4" t="inlineStr">
        <is>
          <t>FNTANR86A20E463N</t>
        </is>
      </c>
      <c r="I8" s="5" t="inlineStr">
        <is>
          <t>A/2</t>
        </is>
      </c>
      <c r="J8" s="3" t="inlineStr">
        <is>
          <t>Verona</t>
        </is>
      </c>
      <c r="K8" s="3" t="inlineStr">
        <is>
          <t>Corso Cavour 5, Verona</t>
        </is>
      </c>
      <c r="L8" s="5" t="inlineStr">
        <is>
          <t>A/2</t>
        </is>
      </c>
      <c r="M8" s="6" t="n">
        <v>590</v>
      </c>
      <c r="N8" s="3" t="inlineStr">
        <is>
          <t>01/04/2026</t>
        </is>
      </c>
      <c r="O8" s="3" t="inlineStr">
        <is>
          <t>31/03/2029</t>
        </is>
      </c>
      <c r="P8" s="7" t="n">
        <v>720</v>
      </c>
      <c r="Q8" s="6">
        <f>P8*12</f>
        <v/>
      </c>
      <c r="R8" s="5">
        <f>IFERROR(ROUND((YEAR(O8)-YEAR(N8))*12+(MONTH(O8)-MONTH(N8)),0),0)</f>
        <v/>
      </c>
      <c r="S8" s="7" t="n">
        <v>1770</v>
      </c>
      <c r="T8" s="8" t="inlineStr">
        <is>
          <t>Ordinario</t>
        </is>
      </c>
      <c r="U8" s="9">
        <f>IF(D8="3+2 canone concordato",10%,21%)</f>
        <v/>
      </c>
      <c r="V8" s="10">
        <f>IF(T8="Cedolare secca",0,IFERROR(Q8*0.02,0))</f>
        <v/>
      </c>
      <c r="W8" s="10">
        <f>IF(T8="Cedolare secca",0,32)</f>
        <v/>
      </c>
      <c r="X8" s="10">
        <f>SUM(V8,W8)</f>
        <v/>
      </c>
      <c r="Y8" s="5">
        <f>IF(Z8="","Da inviare","Inviata")</f>
        <v/>
      </c>
      <c r="Z8" s="3" t="inlineStr">
        <is>
          <t>05/03/2026</t>
        </is>
      </c>
      <c r="AA8" s="3" t="inlineStr">
        <is>
          <t>ADE2026VR01345</t>
        </is>
      </c>
      <c r="AB8" s="3" t="inlineStr">
        <is>
          <t>Risoluzione anticipata per accordo</t>
        </is>
      </c>
    </row>
    <row r="9">
      <c r="A9" s="11" t="inlineStr">
        <is>
          <t>RLI-008</t>
        </is>
      </c>
      <c r="B9" s="12" t="inlineStr">
        <is>
          <t>10/03/2026</t>
        </is>
      </c>
      <c r="C9" s="12" t="inlineStr">
        <is>
          <t>Risoluzione</t>
        </is>
      </c>
      <c r="D9" s="12" t="inlineStr">
        <is>
          <t>4+4</t>
        </is>
      </c>
      <c r="E9" s="12" t="inlineStr">
        <is>
          <t>Davide Bruno</t>
        </is>
      </c>
      <c r="F9" s="13" t="inlineStr">
        <is>
          <t>BRNDVD73L14G224P</t>
        </is>
      </c>
      <c r="G9" s="12" t="inlineStr">
        <is>
          <t>Monica Sorrentino</t>
        </is>
      </c>
      <c r="H9" s="13" t="inlineStr">
        <is>
          <t>SRRMCN89E52G224Q</t>
        </is>
      </c>
      <c r="I9" s="14" t="inlineStr">
        <is>
          <t>A/3</t>
        </is>
      </c>
      <c r="J9" s="12" t="inlineStr">
        <is>
          <t>Genova</t>
        </is>
      </c>
      <c r="K9" s="12" t="inlineStr">
        <is>
          <t>Via Balbi 22, Genova</t>
        </is>
      </c>
      <c r="L9" s="14" t="inlineStr">
        <is>
          <t>A/3</t>
        </is>
      </c>
      <c r="M9" s="15" t="n">
        <v>630</v>
      </c>
      <c r="N9" s="12" t="inlineStr">
        <is>
          <t>01/05/2026</t>
        </is>
      </c>
      <c r="O9" s="12" t="inlineStr">
        <is>
          <t>30/04/2030</t>
        </is>
      </c>
      <c r="P9" s="7" t="n">
        <v>750</v>
      </c>
      <c r="Q9" s="15">
        <f>P9*12</f>
        <v/>
      </c>
      <c r="R9" s="14">
        <f>IFERROR(ROUND((YEAR(O9)-YEAR(N9))*12+(MONTH(O9)-MONTH(N9)),0),0)</f>
        <v/>
      </c>
      <c r="S9" s="7" t="n">
        <v>1890</v>
      </c>
      <c r="T9" s="8" t="inlineStr">
        <is>
          <t>Cedolare secca</t>
        </is>
      </c>
      <c r="U9" s="16">
        <f>IF(D9="3+2 canone concordato",10%,21%)</f>
        <v/>
      </c>
      <c r="V9" s="17">
        <f>IF(T9="Cedolare secca",0,IFERROR(Q9*0.02,0))</f>
        <v/>
      </c>
      <c r="W9" s="17">
        <f>IF(T9="Cedolare secca",0,32)</f>
        <v/>
      </c>
      <c r="X9" s="17">
        <f>SUM(V9,W9)</f>
        <v/>
      </c>
      <c r="Y9" s="14">
        <f>IF(Z9="","Da inviare","Inviata")</f>
        <v/>
      </c>
      <c r="Z9" s="12" t="inlineStr"/>
      <c r="AA9" s="12" t="inlineStr"/>
      <c r="AB9" s="12" t="inlineStr">
        <is>
          <t>Risoluzione per inadempimento</t>
        </is>
      </c>
    </row>
    <row r="10">
      <c r="A10" s="2" t="inlineStr">
        <is>
          <t>RLI-009</t>
        </is>
      </c>
      <c r="B10" s="3" t="inlineStr">
        <is>
          <t>15/03/2026</t>
        </is>
      </c>
      <c r="C10" s="3" t="inlineStr">
        <is>
          <t>Nuovo contratto</t>
        </is>
      </c>
      <c r="D10" s="3" t="inlineStr">
        <is>
          <t>studenti</t>
        </is>
      </c>
      <c r="E10" s="3" t="inlineStr">
        <is>
          <t>Carla Vitale</t>
        </is>
      </c>
      <c r="F10" s="4" t="inlineStr">
        <is>
          <t>VTLCRL80P52G273R</t>
        </is>
      </c>
      <c r="G10" s="3" t="inlineStr">
        <is>
          <t>Simone Gallo</t>
        </is>
      </c>
      <c r="H10" s="4" t="inlineStr">
        <is>
          <t>GLLSMN01T20G273S</t>
        </is>
      </c>
      <c r="I10" s="5" t="inlineStr">
        <is>
          <t>A/3</t>
        </is>
      </c>
      <c r="J10" s="3" t="inlineStr">
        <is>
          <t>Palermo</t>
        </is>
      </c>
      <c r="K10" s="3" t="inlineStr">
        <is>
          <t>Via Maqueda 30, Palermo</t>
        </is>
      </c>
      <c r="L10" s="5" t="inlineStr">
        <is>
          <t>A/3</t>
        </is>
      </c>
      <c r="M10" s="6" t="n">
        <v>380</v>
      </c>
      <c r="N10" s="3" t="inlineStr">
        <is>
          <t>01/04/2026</t>
        </is>
      </c>
      <c r="O10" s="3" t="inlineStr">
        <is>
          <t>31/03/2027</t>
        </is>
      </c>
      <c r="P10" s="7" t="n">
        <v>420</v>
      </c>
      <c r="Q10" s="6">
        <f>P10*12</f>
        <v/>
      </c>
      <c r="R10" s="5">
        <f>IFERROR(ROUND((YEAR(O10)-YEAR(N10))*12+(MONTH(O10)-MONTH(N10)),0),0)</f>
        <v/>
      </c>
      <c r="S10" s="7" t="n">
        <v>1260</v>
      </c>
      <c r="T10" s="8" t="inlineStr">
        <is>
          <t>Cedolare secca</t>
        </is>
      </c>
      <c r="U10" s="9">
        <f>IF(D10="3+2 canone concordato",10%,21%)</f>
        <v/>
      </c>
      <c r="V10" s="10">
        <f>IF(T10="Cedolare secca",0,IFERROR(Q10*0.02,0))</f>
        <v/>
      </c>
      <c r="W10" s="10">
        <f>IF(T10="Cedolare secca",0,32)</f>
        <v/>
      </c>
      <c r="X10" s="10">
        <f>SUM(V10,W10)</f>
        <v/>
      </c>
      <c r="Y10" s="5">
        <f>IF(Z10="","Da inviare","Inviata")</f>
        <v/>
      </c>
      <c r="Z10" s="3" t="inlineStr">
        <is>
          <t>20/03/2026</t>
        </is>
      </c>
      <c r="AA10" s="3" t="inlineStr">
        <is>
          <t>ADE2026PA01678</t>
        </is>
      </c>
      <c r="AB10" s="3" t="inlineStr">
        <is>
          <t>Studenti universitari, 9 mesi</t>
        </is>
      </c>
    </row>
  </sheetData>
  <conditionalFormatting sqref="O2:O100">
    <cfRule type="expression" priority="1" dxfId="0" stopIfTrue="1">
      <formula>AND(O2&lt;&gt;"",O2&lt;TODAY())</formula>
    </cfRule>
  </conditionalFormatting>
  <conditionalFormatting sqref="Y2:Y100">
    <cfRule type="expression" priority="2" dxfId="1" stopIfTrue="1">
      <formula>Y2="Da inviare"</formula>
    </cfRule>
    <cfRule type="expression" priority="3" dxfId="2" stopIfTrue="1">
      <formula>Y2="Accettata"</formula>
    </cfRule>
    <cfRule type="expression" priority="4" dxfId="0" stopIfTrue="1">
      <formula>Y2="Rifiutata"</formula>
    </cfRule>
  </conditionalFormatting>
  <dataValidations count="4">
    <dataValidation sqref="C2:C100" showErrorMessage="1" showInputMessage="1" allowBlank="1" type="list">
      <formula1>"Nuovo contratto,Proroga,Cessione,Risoluzione"</formula1>
    </dataValidation>
    <dataValidation sqref="D2:D100" showErrorMessage="1" showInputMessage="1" allowBlank="1" type="list">
      <formula1>"4+4,3+2 canone concordato,transitorio,studenti"</formula1>
    </dataValidation>
    <dataValidation sqref="T2:T100" showErrorMessage="1" showInputMessage="1" allowBlank="1" type="list">
      <formula1>"Cedolare secca,Ordinario"</formula1>
    </dataValidation>
    <dataValidation sqref="Y2:Y100" showErrorMessage="1" showInputMessage="1" allowBlank="1" type="list">
      <formula1>"Da inviare,Inviata,Accettata,Rifiutata"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0" customWidth="1" min="8" max="8"/>
  </cols>
  <sheetData>
    <row r="1" ht="38" customHeight="1">
      <c r="A1" s="18" t="inlineStr">
        <is>
          <t>RIEPILOGO REGISTRAZIONI RLI — AGENZIA DELLE ENTRATE</t>
        </is>
      </c>
    </row>
    <row r="2"/>
    <row r="3">
      <c r="A3" s="19" t="inlineStr">
        <is>
          <t>KPI PRINCIPALI</t>
        </is>
      </c>
    </row>
    <row r="4">
      <c r="A4" s="20" t="inlineStr">
        <is>
          <t>Numero totale contratti</t>
        </is>
      </c>
      <c r="B4" s="21" t="n"/>
      <c r="C4" s="22">
        <f>COUNTA(Dati_RLI!A:A)-1</f>
        <v/>
      </c>
    </row>
    <row r="5">
      <c r="A5" s="23" t="inlineStr">
        <is>
          <t>Contratti Cedolare Secca</t>
        </is>
      </c>
      <c r="B5" s="21" t="n"/>
      <c r="C5" s="22">
        <f>COUNTIF(Dati_RLI!T:T,"Cedolare secca")</f>
        <v/>
      </c>
    </row>
    <row r="6">
      <c r="A6" s="20" t="inlineStr">
        <is>
          <t>Contratti Regime Ordinario</t>
        </is>
      </c>
      <c r="B6" s="21" t="n"/>
      <c r="C6" s="22">
        <f>COUNTIF(Dati_RLI!T:T,"Ordinario")</f>
        <v/>
      </c>
    </row>
    <row r="7">
      <c r="A7" s="23" t="inlineStr">
        <is>
          <t>Somma Canoni Annui (€)</t>
        </is>
      </c>
      <c r="B7" s="21" t="n"/>
      <c r="C7" s="24">
        <f>SUM(Dati_RLI!Q:Q)</f>
        <v/>
      </c>
    </row>
    <row r="8">
      <c r="A8" s="20" t="inlineStr">
        <is>
          <t>Canone Annuo Medio (€)</t>
        </is>
      </c>
      <c r="B8" s="21" t="n"/>
      <c r="C8" s="24">
        <f>IFERROR(AVERAGE(Dati_RLI!Q2:Q100),0)</f>
        <v/>
      </c>
    </row>
    <row r="9">
      <c r="A9" s="23" t="inlineStr">
        <is>
          <t>Totale Imposte di Registro (€)</t>
        </is>
      </c>
      <c r="B9" s="21" t="n"/>
      <c r="C9" s="24">
        <f>SUM(Dati_RLI!V:V)</f>
        <v/>
      </c>
    </row>
    <row r="10">
      <c r="A10" s="20" t="inlineStr">
        <is>
          <t>Totale Imposte di Bollo (€)</t>
        </is>
      </c>
      <c r="B10" s="21" t="n"/>
      <c r="C10" s="24">
        <f>SUM(Dati_RLI!W:W)</f>
        <v/>
      </c>
    </row>
    <row r="11">
      <c r="A11" s="23" t="inlineStr">
        <is>
          <t>Totale Imposte Complessive (€)</t>
        </is>
      </c>
      <c r="B11" s="21" t="n"/>
      <c r="C11" s="24">
        <f>SUM(Dati_RLI!X:X)</f>
        <v/>
      </c>
    </row>
    <row r="12"/>
    <row r="13" ht="22" customHeight="1">
      <c r="A13" s="19" t="inlineStr">
        <is>
          <t>CONTRATTI PER STATO</t>
        </is>
      </c>
    </row>
    <row r="14">
      <c r="A14" s="1" t="inlineStr">
        <is>
          <t>Stato Pratica</t>
        </is>
      </c>
      <c r="B14" s="1" t="inlineStr">
        <is>
          <t>Numero Contratti</t>
        </is>
      </c>
      <c r="C14" s="1" t="inlineStr">
        <is>
          <t>% sul Totale</t>
        </is>
      </c>
    </row>
    <row r="15">
      <c r="A15" s="25" t="inlineStr">
        <is>
          <t>Da inviare</t>
        </is>
      </c>
      <c r="B15" s="26">
        <f>COUNTIF(Dati_RLI!Y:Y,"Da inviare")</f>
        <v/>
      </c>
      <c r="C15" s="27">
        <f>IFERROR(B15/C4,0)</f>
        <v/>
      </c>
    </row>
    <row r="16">
      <c r="A16" s="28" t="inlineStr">
        <is>
          <t>Inviata</t>
        </is>
      </c>
      <c r="B16" s="29">
        <f>COUNTIF(Dati_RLI!Y:Y,"Inviata")</f>
        <v/>
      </c>
      <c r="C16" s="30">
        <f>IFERROR(B16/C4,0)</f>
        <v/>
      </c>
    </row>
    <row r="17">
      <c r="A17" s="25" t="inlineStr">
        <is>
          <t>Accettata</t>
        </is>
      </c>
      <c r="B17" s="26">
        <f>COUNTIF(Dati_RLI!Y:Y,"Accettata")</f>
        <v/>
      </c>
      <c r="C17" s="27">
        <f>IFERROR(B17/C4,0)</f>
        <v/>
      </c>
    </row>
    <row r="18">
      <c r="A18" s="28" t="inlineStr">
        <is>
          <t>Rifiutata</t>
        </is>
      </c>
      <c r="B18" s="29">
        <f>COUNTIF(Dati_RLI!Y:Y,"Rifiutata")</f>
        <v/>
      </c>
      <c r="C18" s="30">
        <f>IFERROR(B18/C4,0)</f>
        <v/>
      </c>
    </row>
    <row r="19"/>
    <row r="20" ht="22" customHeight="1">
      <c r="A20" s="19" t="inlineStr">
        <is>
          <t>CONTRATTI PER TIPO</t>
        </is>
      </c>
    </row>
    <row r="21">
      <c r="A21" s="1" t="inlineStr">
        <is>
          <t>Tipo Contratto</t>
        </is>
      </c>
      <c r="B21" s="1" t="inlineStr">
        <is>
          <t>Numero</t>
        </is>
      </c>
    </row>
    <row r="22">
      <c r="A22" s="28" t="inlineStr">
        <is>
          <t>4+4</t>
        </is>
      </c>
      <c r="B22" s="29">
        <f>COUNTIF(Dati_RLI!D:D,"4+4")</f>
        <v/>
      </c>
    </row>
    <row r="23">
      <c r="A23" s="25" t="inlineStr">
        <is>
          <t>3+2 canone concordato</t>
        </is>
      </c>
      <c r="B23" s="26">
        <f>COUNTIF(Dati_RLI!D:D,"3+2 canone concordato")</f>
        <v/>
      </c>
    </row>
    <row r="24">
      <c r="A24" s="28" t="inlineStr">
        <is>
          <t>transitorio</t>
        </is>
      </c>
      <c r="B24" s="29">
        <f>COUNTIF(Dati_RLI!D:D,"transitorio")</f>
        <v/>
      </c>
    </row>
    <row r="25">
      <c r="A25" s="25" t="inlineStr">
        <is>
          <t>studenti</t>
        </is>
      </c>
      <c r="B25" s="26">
        <f>COUNTIF(Dati_RLI!D:D,"studenti")</f>
        <v/>
      </c>
    </row>
    <row r="26"/>
    <row r="27" ht="22" customHeight="1">
      <c r="A27" s="19" t="inlineStr">
        <is>
          <t>LOOKUP PROTOCOLLO — RICERCA PER ID PRATICA</t>
        </is>
      </c>
    </row>
    <row r="28">
      <c r="A28" s="31" t="inlineStr">
        <is>
          <t>ID Pratica da cercare:</t>
        </is>
      </c>
      <c r="B28" s="21" t="n"/>
      <c r="C28" s="32" t="inlineStr">
        <is>
          <t>RLI-001</t>
        </is>
      </c>
    </row>
    <row r="29">
      <c r="A29" s="33" t="inlineStr">
        <is>
          <t>Protocollo trovato:</t>
        </is>
      </c>
      <c r="B29" s="21" t="n"/>
      <c r="C29" s="34">
        <f>IFERROR(VLOOKUP(C28,Dati_RLI!A:AB,27,FALSE),"")</f>
        <v/>
      </c>
    </row>
    <row r="30">
      <c r="A30" s="33" t="inlineStr">
        <is>
          <t>Locatore:</t>
        </is>
      </c>
      <c r="B30" s="21" t="n"/>
      <c r="C30" s="35">
        <f>IFERROR(VLOOKUP(C28,Dati_RLI!A:AB,5,FALSE),"")</f>
        <v/>
      </c>
    </row>
    <row r="31">
      <c r="A31" s="33" t="inlineStr">
        <is>
          <t>Conduttore:</t>
        </is>
      </c>
      <c r="B31" s="21" t="n"/>
      <c r="C31" s="35">
        <f>IFERROR(VLOOKUP(C28,Dati_RLI!A:AB,7,FALSE),"")</f>
        <v/>
      </c>
    </row>
    <row r="32">
      <c r="A32" s="33" t="inlineStr">
        <is>
          <t>Stato Pratica:</t>
        </is>
      </c>
      <c r="B32" s="21" t="n"/>
      <c r="C32" s="35">
        <f>IFERROR(VLOOKUP(C28,Dati_RLI!A:AB,25,FALSE),"")</f>
        <v/>
      </c>
    </row>
  </sheetData>
  <mergeCells count="18">
    <mergeCell ref="A1:H1"/>
    <mergeCell ref="A3:D3"/>
    <mergeCell ref="A4:B4"/>
    <mergeCell ref="A5:B5"/>
    <mergeCell ref="A6:B6"/>
    <mergeCell ref="A7:B7"/>
    <mergeCell ref="A8:B8"/>
    <mergeCell ref="A9:B9"/>
    <mergeCell ref="A10:B10"/>
    <mergeCell ref="A11:B11"/>
    <mergeCell ref="A13:D13"/>
    <mergeCell ref="A20:D20"/>
    <mergeCell ref="A27:H27"/>
    <mergeCell ref="A28:B28"/>
    <mergeCell ref="A29:B29"/>
    <mergeCell ref="A30:B30"/>
    <mergeCell ref="A31:B31"/>
    <mergeCell ref="A32:B3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80" customWidth="1" min="3" max="3"/>
  </cols>
  <sheetData>
    <row r="1" ht="40" customHeight="1">
      <c r="A1" s="18" t="inlineStr">
        <is>
          <t>ISTRUZIONI — MODELLO RLI REGISTRAZIONE CONTRATTI DI LOCAZIONE</t>
        </is>
      </c>
    </row>
    <row r="2"/>
    <row r="3" ht="12" customHeight="1">
      <c r="B3" s="36" t="inlineStr">
        <is>
          <t>SCOPO DEL FILE</t>
        </is>
      </c>
      <c r="C3" s="21" t="n"/>
    </row>
    <row r="4" ht="45" customHeight="1">
      <c r="B4" s="37" t="inlineStr">
        <is>
          <t>Descrizione:</t>
        </is>
      </c>
      <c r="C4" s="38" t="inlineStr">
        <is>
          <t>Questo file è un supporto operativo per la gestione e il monitoraggio della registrazione dei contratti di locazione tramite il modello RLI (Registrazione Locazioni Immobili) dell'Agenzia delle Entrate. NON sostituisce la consulenza fiscale professionale.</t>
        </is>
      </c>
    </row>
    <row r="5" ht="12" customHeight="1"/>
    <row r="6" ht="12" customHeight="1">
      <c r="B6" s="36" t="inlineStr">
        <is>
          <t>FOGLIO 'Dati_RLI'</t>
        </is>
      </c>
      <c r="C6" s="21" t="n"/>
    </row>
    <row r="7" ht="45" customHeight="1">
      <c r="B7" s="39" t="inlineStr">
        <is>
          <t>Come compilare:</t>
        </is>
      </c>
      <c r="C7" s="40" t="inlineStr">
        <is>
          <t>Inserire una riga per ogni contratto o evento (proroga, cessione, risoluzione). I campi obbligatori sono: ID Pratica, Data Inserimento, Tipo Registrazione, Tipo Contratto, Locatore, CF Locatore, Conduttore, CF Conduttore, Immobile, Data Decorrenza, Data Scadenza, Canone Mensile, Regime Fiscale.</t>
        </is>
      </c>
    </row>
    <row r="8" ht="45" customHeight="1">
      <c r="B8" s="37" t="inlineStr">
        <is>
          <t>Tipo Registrazione:</t>
        </is>
      </c>
      <c r="C8" s="38" t="inlineStr">
        <is>
          <t>Selezionare dal menu a tendina: 'Nuovo contratto' per la prima registrazione; 'Proroga' per il rinnovo del contratto esistente; 'Cessione' per il subentro di un nuovo conduttore; 'Risoluzione' per la chiusura anticipata del contratto.</t>
        </is>
      </c>
    </row>
    <row r="9" ht="45" customHeight="1">
      <c r="B9" s="39" t="inlineStr">
        <is>
          <t>Tipo Contratto:</t>
        </is>
      </c>
      <c r="C9" s="40" t="inlineStr">
        <is>
          <t>4+4 = contratto libero quadriennale; 3+2 canone concordato = contratto agevolato con canone definito dagli accordi territoriali (aliquota cedolare 10%); transitorio = da 1 a 18 mesi; studenti = per studenti universitari fuori sede.</t>
        </is>
      </c>
    </row>
    <row r="10" ht="12" customHeight="1"/>
    <row r="11" ht="12" customHeight="1">
      <c r="B11" s="36" t="inlineStr">
        <is>
          <t>REGIME FISCALE</t>
        </is>
      </c>
      <c r="C11" s="21" t="n"/>
    </row>
    <row r="12" ht="45" customHeight="1">
      <c r="B12" s="37" t="inlineStr">
        <is>
          <t>Cedolare Secca:</t>
        </is>
      </c>
      <c r="C12" s="38" t="inlineStr">
        <is>
          <t>Opzione sostitutiva all'IRPEF sul reddito da locazione. Aliquota: 21% per contratti liberi (4+4); 10% per contratti a canone concordato (3+2). Esonera dal pagamento dell'imposta di registro e dell'imposta di bollo. Il locatore deve comunicare la scelta al conduttore tramite raccomandata.</t>
        </is>
      </c>
    </row>
    <row r="13" ht="45" customHeight="1">
      <c r="B13" s="39" t="inlineStr">
        <is>
          <t>Regime Ordinario:</t>
        </is>
      </c>
      <c r="C13" s="40" t="inlineStr">
        <is>
          <t>Il canone concorre al reddito IRPEF del locatore. Sono dovuti: imposta di registro (2% del canone annuo, minimo €67); imposta di bollo (€16 ogni 4 facciate, ogni 100 righe, minimo €32 sul contratto). La registrazione va effettuata entro 30 giorni dalla stipula o dalla decorrenza.</t>
        </is>
      </c>
    </row>
    <row r="14" ht="12" customHeight="1"/>
    <row r="15" ht="12" customHeight="1">
      <c r="B15" s="36" t="inlineStr">
        <is>
          <t>MODELLO RLI</t>
        </is>
      </c>
      <c r="C15" s="21" t="n"/>
    </row>
    <row r="16" ht="45" customHeight="1">
      <c r="B16" s="37" t="inlineStr">
        <is>
          <t>Cos'è:</t>
        </is>
      </c>
      <c r="C16" s="38" t="inlineStr">
        <is>
          <t>Il modello RLI (Registrazione Locazioni Immobili) è il modello telematico dell'Agenzia delle Entrate per la registrazione, proroga, cessione e risoluzione dei contratti di locazione e affitto di immobili. Sostituisce il vecchio modello 69.</t>
        </is>
      </c>
    </row>
    <row r="17" ht="45" customHeight="1">
      <c r="B17" s="39" t="inlineStr">
        <is>
          <t>Dove si invia:</t>
        </is>
      </c>
      <c r="C17" s="40" t="inlineStr">
        <is>
          <t>Telematicamente tramite i servizi online dell'Agenzia delle Entrate (portale web o software RLI fornito dall'Agenzia) oppure tramite intermediario abilitato (CAF, commercialista). La registrazione deve avvenire entro 30 giorni dalla stipula del contratto.</t>
        </is>
      </c>
    </row>
    <row r="18" ht="45" customHeight="1">
      <c r="B18" s="37" t="inlineStr">
        <is>
          <t>Documentazione:</t>
        </is>
      </c>
      <c r="C18" s="38" t="inlineStr">
        <is>
          <t>Occorre allegare: copia del contratto firmato, documentazione catastale dell'immobile (rendita catastale, categoria catastale), dati anagrafici e codice fiscale di locatore e conduttore, attestazione APE se richiesta.</t>
        </is>
      </c>
    </row>
    <row r="19" ht="12" customHeight="1"/>
    <row r="20" ht="12" customHeight="1">
      <c r="B20" s="36" t="inlineStr">
        <is>
          <t>DEPOSITO CAUZIONALE</t>
        </is>
      </c>
      <c r="C20" s="21" t="n"/>
    </row>
    <row r="21" ht="45" customHeight="1">
      <c r="B21" s="39" t="inlineStr">
        <is>
          <t>Limite legale:</t>
        </is>
      </c>
      <c r="C21" s="40" t="inlineStr">
        <is>
          <t>Il deposito cauzionale non può superare 3 mensilità del canone (art. 11 L. 392/1978). La colonna 'Deposito Cauzionale' del foglio Dati_RLI riporta un controllo automatico: se il deposito supera 3 mensilità viene segnalato con 'Verifica'.</t>
        </is>
      </c>
    </row>
    <row r="22" ht="12" customHeight="1"/>
    <row r="23" ht="12" customHeight="1">
      <c r="B23" s="36" t="inlineStr">
        <is>
          <t>PROROGA / CESSIONE / RISOLUZIONE</t>
        </is>
      </c>
      <c r="C23" s="21" t="n"/>
    </row>
    <row r="24" ht="45" customHeight="1">
      <c r="B24" s="37" t="inlineStr">
        <is>
          <t>Proroga:</t>
        </is>
      </c>
      <c r="C24" s="38" t="inlineStr">
        <is>
          <t>Va registrata entro 30 giorni dalla scadenza del contratto originario. In regime di cedolare secca non è dovuta imposta di registro per la proroga. In regime ordinario: €67 o 2% del canone, se maggiore.</t>
        </is>
      </c>
    </row>
    <row r="25" ht="45" customHeight="1">
      <c r="B25" s="39" t="inlineStr">
        <is>
          <t>Cessione:</t>
        </is>
      </c>
      <c r="C25" s="40" t="inlineStr">
        <is>
          <t>Il subentro di un nuovo conduttore va comunicato all'Agenzia delle Entrate tramite modello RLI entro 30 giorni. Il cedente rimane responsabile solidale delle obbligazioni fino alla comunicazione.</t>
        </is>
      </c>
    </row>
    <row r="26" ht="45" customHeight="1">
      <c r="B26" s="37" t="inlineStr">
        <is>
          <t>Risoluzione:</t>
        </is>
      </c>
      <c r="C26" s="38" t="inlineStr">
        <is>
          <t>La risoluzione anticipata va registrata entro 30 giorni. In regime ordinario è dovuta l'imposta di registro sulla risoluzione (€67 fissi).</t>
        </is>
      </c>
    </row>
    <row r="27" ht="12" customHeight="1"/>
    <row r="28" ht="12" customHeight="1">
      <c r="B28" s="36" t="inlineStr">
        <is>
          <t>CONTROLLO SCADENZE</t>
        </is>
      </c>
      <c r="C28" s="21" t="n"/>
    </row>
    <row r="29" ht="45" customHeight="1">
      <c r="B29" s="39" t="inlineStr">
        <is>
          <t>Evidenziazione:</t>
        </is>
      </c>
      <c r="C29" s="40" t="inlineStr">
        <is>
          <t>Nel foglio Dati_RLI le date di scadenza già passate (colonna O) vengono evidenziate in rosso automaticamente. Le pratiche con stato 'Da inviare' sono evidenziate in giallo. Le pratiche 'Accettate' in verde.</t>
        </is>
      </c>
    </row>
    <row r="30" ht="12" customHeight="1"/>
    <row r="31" ht="12" customHeight="1">
      <c r="B31" s="36" t="inlineStr">
        <is>
          <t>DISCLAIMER</t>
        </is>
      </c>
      <c r="C31" s="21" t="n"/>
    </row>
    <row r="32" ht="45" customHeight="1">
      <c r="B32" s="37" t="inlineStr">
        <is>
          <t>Avviso legale:</t>
        </is>
      </c>
      <c r="C32" s="38" t="inlineStr">
        <is>
          <t>Questo file è un supporto organizzativo ad uso interno. Le informazioni fiscali sono indicative e basate sulla normativa vigente al 2026. Per la corretta applicazione delle norme fiscali e per la compilazione del modello RLI si raccomanda di rivolgersi a un professionista abilitato (commercialista, CAF, consulente fiscale). L'autore declina ogni responsabilità per errori o omissioni.</t>
        </is>
      </c>
    </row>
  </sheetData>
  <mergeCells count="9">
    <mergeCell ref="A1:C1"/>
    <mergeCell ref="B3:C3"/>
    <mergeCell ref="B6:C6"/>
    <mergeCell ref="B11:C11"/>
    <mergeCell ref="B15:C15"/>
    <mergeCell ref="B20:C20"/>
    <mergeCell ref="B23:C23"/>
    <mergeCell ref="B28:C28"/>
    <mergeCell ref="B31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2026-06-22T03:22:22Z</dcterms:created>
  <dcterms:modified xmlns:dcterms="http://purl.org/dc/terms/" xmlns:xsi="http://www.w3.org/2001/XMLSchema-instance" xsi:type="dcterms:W3CDTF">2026-06-22T03:22:22Z</dcterms:modified>
</cp:coreProperties>
</file>