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ario_Arredo" sheetId="1" state="visible" r:id="rId1"/>
    <sheet xmlns:r="http://schemas.openxmlformats.org/officeDocument/2006/relationships" name="Riepilogo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.##0,00 &quot;€&quot;"/>
    <numFmt numFmtId="165" formatCode="DD/MM/YYYY"/>
    <numFmt numFmtId="166" formatCode="0,0%"/>
  </numFmts>
  <fonts count="9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  <color rgb="00FFFFFF"/>
    </font>
    <font>
      <i val="1"/>
      <color rgb="0064748B"/>
      <sz val="10"/>
    </font>
    <font>
      <b val="1"/>
    </font>
    <font>
      <b val="1"/>
      <color rgb="00FFFFFF"/>
      <sz val="13"/>
    </font>
    <font>
      <b val="1"/>
      <color rgb="001E293B"/>
      <sz val="9"/>
    </font>
    <font>
      <sz val="9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C8102E"/>
      </patternFill>
    </fill>
    <fill>
      <patternFill patternType="solid">
        <fgColor rgb="000F766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right" vertical="center"/>
    </xf>
    <xf numFmtId="0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center" vertical="center" wrapText="1"/>
    </xf>
    <xf numFmtId="0" fontId="0" fillId="6" borderId="1" pivotButton="0" quotePrefix="0" xfId="0"/>
    <xf numFmtId="164" fontId="3" fillId="6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7" borderId="1" pivotButton="0" quotePrefix="0" xfId="0"/>
    <xf numFmtId="0" fontId="5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right" vertical="center"/>
    </xf>
    <xf numFmtId="0" fontId="0" fillId="3" borderId="1" pivotButton="0" quotePrefix="0" xfId="0"/>
    <xf numFmtId="0" fontId="5" fillId="5" borderId="1" applyAlignment="1" pivotButton="0" quotePrefix="0" xfId="0">
      <alignment horizontal="left" vertical="center" wrapText="1"/>
    </xf>
    <xf numFmtId="0" fontId="0" fillId="5" borderId="1" pivotButton="0" quotePrefix="0" xfId="0"/>
    <xf numFmtId="166" fontId="0" fillId="4" borderId="1" applyAlignment="1" pivotButton="0" quotePrefix="0" xfId="0">
      <alignment horizontal="right" vertical="center"/>
    </xf>
    <xf numFmtId="0" fontId="2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left" vertical="top" wrapText="1"/>
    </xf>
    <xf numFmtId="0" fontId="8" fillId="3" borderId="1" applyAlignment="1" pivotButton="0" quotePrefix="0" xfId="0">
      <alignment horizontal="left" vertical="top" wrapText="1"/>
    </xf>
    <xf numFmtId="0" fontId="7" fillId="5" borderId="1" applyAlignment="1" pivotButton="0" quotePrefix="0" xfId="0">
      <alignment horizontal="left" vertical="top" wrapText="1"/>
    </xf>
    <xf numFmtId="0" fontId="8" fillId="5" borderId="1" applyAlignment="1" pivotButton="0" quotePrefix="0" xfId="0">
      <alignment horizontal="left" vertical="top" wrapText="1"/>
    </xf>
    <xf numFmtId="0" fontId="0" fillId="3" borderId="0" pivotButton="0" quotePrefix="0" xfId="0"/>
    <xf numFmtId="0" fontId="0" fillId="0" borderId="5" pivotButton="0" quotePrefix="0" xfId="0"/>
    <xf numFmtId="165" fontId="0" fillId="4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ill>
        <patternFill patternType="solid">
          <fgColor rgb="00FEE2E2"/>
        </patternFill>
      </fill>
    </dxf>
    <dxf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Numero Beni per Stanza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'Riepilogo'!B17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'Riepilogo'!$A$18:$A$24</f>
            </numRef>
          </cat>
          <val>
            <numRef>
              <f>'Riepilogo'!$B$18:$B$24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Stanza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Numero Beni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Ripartizione Beni per Categoria</a:t>
            </a:r>
          </a:p>
        </rich>
      </tx>
    </title>
    <plotArea>
      <pieChart>
        <varyColors val="1"/>
        <ser>
          <idx val="0"/>
          <order val="0"/>
          <tx>
            <strRef>
              <f>'Riepilogo'!E17</f>
            </strRef>
          </tx>
          <spPr>
            <a:ln xmlns:a="http://schemas.openxmlformats.org/drawingml/2006/main">
              <a:prstDash val="solid"/>
            </a:ln>
          </spPr>
          <cat>
            <numRef>
              <f>'Riepilogo'!$D$18:$D$25</f>
            </numRef>
          </cat>
          <val>
            <numRef>
              <f>'Riepilogo'!$E$18:$E$25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Valore Acquisto per Stanza (€)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'Riepilogo'!C17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'Riepilogo'!$A$18:$A$24</f>
            </numRef>
          </cat>
          <val>
            <numRef>
              <f>'Riepilogo'!$C$18:$C$24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Stanza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26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26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42</row>
      <rowOff>0</rowOff>
    </from>
    <ext cx="720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6" customWidth="1" min="3" max="3"/>
    <col width="28" customWidth="1" min="4" max="4"/>
    <col width="20" customWidth="1" min="5" max="5"/>
    <col width="10" customWidth="1" min="6" max="6"/>
    <col width="16" customWidth="1" min="7" max="7"/>
    <col width="20" customWidth="1" min="8" max="8"/>
    <col width="14" customWidth="1" min="9" max="9"/>
    <col width="18" customWidth="1" min="10" max="10"/>
    <col width="10" customWidth="1" min="11" max="11"/>
    <col width="18" customWidth="1" min="12" max="12"/>
    <col width="14" customWidth="1" min="13" max="13"/>
    <col width="24" customWidth="1" min="14" max="14"/>
    <col width="35" customWidth="1" min="15" max="15"/>
  </cols>
  <sheetData>
    <row r="1" ht="38" customHeight="1">
      <c r="A1" s="1" t="inlineStr">
        <is>
          <t>INVENTARIO ARREDO IMMOBILE IN LOCAZIONE</t>
        </is>
      </c>
      <c r="B1" s="32" t="n"/>
      <c r="C1" s="32" t="n"/>
      <c r="D1" s="32" t="n"/>
      <c r="E1" s="32" t="n"/>
      <c r="F1" s="32" t="n"/>
      <c r="G1" s="32" t="n"/>
      <c r="H1" s="32" t="n"/>
      <c r="I1" s="32" t="n"/>
      <c r="J1" s="32" t="n"/>
      <c r="K1" s="32" t="n"/>
      <c r="L1" s="32" t="n"/>
      <c r="M1" s="32" t="n"/>
      <c r="N1" s="32" t="n"/>
      <c r="O1" s="15" t="n"/>
    </row>
    <row r="2" ht="30" customHeight="1">
      <c r="A2" s="2" t="inlineStr">
        <is>
          <t>ID Bene</t>
        </is>
      </c>
      <c r="B2" s="2" t="inlineStr">
        <is>
          <t>Stanza/Zona</t>
        </is>
      </c>
      <c r="C2" s="2" t="inlineStr">
        <is>
          <t>Categoria</t>
        </is>
      </c>
      <c r="D2" s="2" t="inlineStr">
        <is>
          <t>Descrizione Bene</t>
        </is>
      </c>
      <c r="E2" s="2" t="inlineStr">
        <is>
          <t>Marca/Modello</t>
        </is>
      </c>
      <c r="F2" s="2" t="inlineStr">
        <is>
          <t>Quantità</t>
        </is>
      </c>
      <c r="G2" s="2" t="inlineStr">
        <is>
          <t>Stato Iniziale</t>
        </is>
      </c>
      <c r="H2" s="2" t="inlineStr">
        <is>
          <t>Valore Acquisto (€)</t>
        </is>
      </c>
      <c r="I2" s="2" t="inlineStr">
        <is>
          <t>Anno Acquisto</t>
        </is>
      </c>
      <c r="J2" s="2" t="inlineStr">
        <is>
          <t>Data Inserimento</t>
        </is>
      </c>
      <c r="K2" s="2" t="inlineStr">
        <is>
          <t>N. Foto</t>
        </is>
      </c>
      <c r="L2" s="2" t="inlineStr">
        <is>
          <t>Presente Consegna</t>
        </is>
      </c>
      <c r="M2" s="2" t="inlineStr">
        <is>
          <t>Responsabile</t>
        </is>
      </c>
      <c r="N2" s="2" t="inlineStr">
        <is>
          <t>Valore Stimato Attuale (€)</t>
        </is>
      </c>
      <c r="O2" s="2" t="inlineStr">
        <is>
          <t>Note</t>
        </is>
      </c>
    </row>
    <row r="3" ht="22" customHeight="1">
      <c r="A3" s="3" t="inlineStr">
        <is>
          <t>B001</t>
        </is>
      </c>
      <c r="B3" s="4" t="inlineStr">
        <is>
          <t>Soggiorno</t>
        </is>
      </c>
      <c r="C3" s="4" t="inlineStr">
        <is>
          <t>Divani/Poltrone</t>
        </is>
      </c>
      <c r="D3" s="4" t="inlineStr">
        <is>
          <t>Divano 3 posti in tessuto grigio</t>
        </is>
      </c>
      <c r="E3" s="4" t="inlineStr">
        <is>
          <t>IKEA Kivik</t>
        </is>
      </c>
      <c r="F3" s="3" t="n">
        <v>1</v>
      </c>
      <c r="G3" s="4" t="inlineStr">
        <is>
          <t>Buono</t>
        </is>
      </c>
      <c r="H3" s="5" t="n">
        <v>650</v>
      </c>
      <c r="I3" s="6" t="n">
        <v>2022</v>
      </c>
      <c r="J3" s="33" t="n">
        <v>46032</v>
      </c>
      <c r="K3" s="3" t="n">
        <v>3</v>
      </c>
      <c r="L3" s="3" t="inlineStr">
        <is>
          <t>Sì</t>
        </is>
      </c>
      <c r="M3" s="3" t="inlineStr">
        <is>
          <t>Locatore</t>
        </is>
      </c>
      <c r="N3" s="5">
        <f>IF(AND(ISNUMBER(H3),ISNUMBER(I3)),H3*MAX(0.2,1-((2026-I3)*0.1)),0)</f>
        <v/>
      </c>
      <c r="O3" s="4" t="inlineStr">
        <is>
          <t>Via Roma 12, Milano – lievi segni uso</t>
        </is>
      </c>
    </row>
    <row r="4" ht="22" customHeight="1">
      <c r="A4" s="8" t="inlineStr">
        <is>
          <t>B002</t>
        </is>
      </c>
      <c r="B4" s="9" t="inlineStr">
        <is>
          <t>Cucina</t>
        </is>
      </c>
      <c r="C4" s="9" t="inlineStr">
        <is>
          <t>Tavoli/Sedie</t>
        </is>
      </c>
      <c r="D4" s="9" t="inlineStr">
        <is>
          <t>Tavolo pranzo + 4 sedie legno</t>
        </is>
      </c>
      <c r="E4" s="9" t="inlineStr">
        <is>
          <t>Calligaris Tavolo 120</t>
        </is>
      </c>
      <c r="F4" s="8" t="n">
        <v>1</v>
      </c>
      <c r="G4" s="9" t="inlineStr">
        <is>
          <t>Buono</t>
        </is>
      </c>
      <c r="H4" s="5" t="n">
        <v>480</v>
      </c>
      <c r="I4" s="6" t="n">
        <v>2021</v>
      </c>
      <c r="J4" s="33" t="n">
        <v>46032</v>
      </c>
      <c r="K4" s="8" t="n">
        <v>2</v>
      </c>
      <c r="L4" s="8" t="inlineStr">
        <is>
          <t>Sì</t>
        </is>
      </c>
      <c r="M4" s="8" t="inlineStr">
        <is>
          <t>Locatore</t>
        </is>
      </c>
      <c r="N4" s="5">
        <f>IF(AND(ISNUMBER(H4),ISNUMBER(I4)),H4*MAX(0.2,1-((2026-I4)*0.1)),0)</f>
        <v/>
      </c>
      <c r="O4" s="9" t="inlineStr">
        <is>
          <t>Via Roma 12, Milano – set completo</t>
        </is>
      </c>
    </row>
    <row r="5" ht="22" customHeight="1">
      <c r="A5" s="3" t="inlineStr">
        <is>
          <t>B003</t>
        </is>
      </c>
      <c r="B5" s="4" t="inlineStr">
        <is>
          <t>Camera Matrimoniale</t>
        </is>
      </c>
      <c r="C5" s="4" t="inlineStr">
        <is>
          <t>Armadi/Guardaroba</t>
        </is>
      </c>
      <c r="D5" s="4" t="inlineStr">
        <is>
          <t>Armadio 2 ante scorrevoli</t>
        </is>
      </c>
      <c r="E5" s="4" t="inlineStr">
        <is>
          <t>Poliform Senzafine</t>
        </is>
      </c>
      <c r="F5" s="3" t="n">
        <v>1</v>
      </c>
      <c r="G5" s="4" t="inlineStr">
        <is>
          <t>Nuovo</t>
        </is>
      </c>
      <c r="H5" s="5" t="n">
        <v>1200</v>
      </c>
      <c r="I5" s="6" t="n">
        <v>2025</v>
      </c>
      <c r="J5" s="33" t="n">
        <v>46032</v>
      </c>
      <c r="K5" s="3" t="n">
        <v>4</v>
      </c>
      <c r="L5" s="3" t="inlineStr">
        <is>
          <t>Sì</t>
        </is>
      </c>
      <c r="M5" s="3" t="inlineStr">
        <is>
          <t>Locatore</t>
        </is>
      </c>
      <c r="N5" s="5">
        <f>IF(AND(ISNUMBER(H5),ISNUMBER(I5)),H5*MAX(0.2,1-((2026-I5)*0.1)),0)</f>
        <v/>
      </c>
      <c r="O5" s="4" t="inlineStr">
        <is>
          <t>Via Roma 12, Milano – installato 2025</t>
        </is>
      </c>
    </row>
    <row r="6" ht="22" customHeight="1">
      <c r="A6" s="8" t="inlineStr">
        <is>
          <t>B004</t>
        </is>
      </c>
      <c r="B6" s="9" t="inlineStr">
        <is>
          <t>Soggiorno</t>
        </is>
      </c>
      <c r="C6" s="9" t="inlineStr">
        <is>
          <t>Elettrodomestici/TV</t>
        </is>
      </c>
      <c r="D6" s="9" t="inlineStr">
        <is>
          <t>Smart TV 55 pollici 4K</t>
        </is>
      </c>
      <c r="E6" s="9" t="inlineStr">
        <is>
          <t>Samsung UE55AU7090</t>
        </is>
      </c>
      <c r="F6" s="8" t="n">
        <v>1</v>
      </c>
      <c r="G6" s="9" t="inlineStr">
        <is>
          <t>Buono</t>
        </is>
      </c>
      <c r="H6" s="5" t="n">
        <v>750</v>
      </c>
      <c r="I6" s="6" t="n">
        <v>2023</v>
      </c>
      <c r="J6" s="33" t="n">
        <v>46032</v>
      </c>
      <c r="K6" s="8" t="n">
        <v>2</v>
      </c>
      <c r="L6" s="8" t="inlineStr">
        <is>
          <t>Sì</t>
        </is>
      </c>
      <c r="M6" s="8" t="inlineStr">
        <is>
          <t>Locatore</t>
        </is>
      </c>
      <c r="N6" s="5">
        <f>IF(AND(ISNUMBER(H6),ISNUMBER(I6)),H6*MAX(0.2,1-((2026-I6)*0.1)),0)</f>
        <v/>
      </c>
      <c r="O6" s="9" t="inlineStr">
        <is>
          <t>Via Roma 12, Milano – telecomando presente</t>
        </is>
      </c>
    </row>
    <row r="7" ht="22" customHeight="1">
      <c r="A7" s="3" t="inlineStr">
        <is>
          <t>B005</t>
        </is>
      </c>
      <c r="B7" s="4" t="inlineStr">
        <is>
          <t>Studio</t>
        </is>
      </c>
      <c r="C7" s="4" t="inlineStr">
        <is>
          <t>Scrivanie/Librerie</t>
        </is>
      </c>
      <c r="D7" s="4" t="inlineStr">
        <is>
          <t>Scrivania + sedia ergonomica</t>
        </is>
      </c>
      <c r="E7" s="4" t="inlineStr">
        <is>
          <t>IKEA Bekant + Markus</t>
        </is>
      </c>
      <c r="F7" s="3" t="n">
        <v>1</v>
      </c>
      <c r="G7" s="4" t="inlineStr">
        <is>
          <t>Usato</t>
        </is>
      </c>
      <c r="H7" s="5" t="n">
        <v>320</v>
      </c>
      <c r="I7" s="6" t="n">
        <v>2020</v>
      </c>
      <c r="J7" s="33" t="n">
        <v>46032</v>
      </c>
      <c r="K7" s="3" t="n">
        <v>1</v>
      </c>
      <c r="L7" s="3" t="inlineStr">
        <is>
          <t>Sì</t>
        </is>
      </c>
      <c r="M7" s="3" t="inlineStr">
        <is>
          <t>Locatore</t>
        </is>
      </c>
      <c r="N7" s="5">
        <f>IF(AND(ISNUMBER(H7),ISNUMBER(I7)),H7*MAX(0.2,1-((2026-I7)*0.1)),0)</f>
        <v/>
      </c>
      <c r="O7" s="4" t="inlineStr">
        <is>
          <t>Via Roma 12, Milano – graffi piano scrivania</t>
        </is>
      </c>
    </row>
    <row r="8" ht="22" customHeight="1">
      <c r="A8" s="8" t="inlineStr">
        <is>
          <t>B006</t>
        </is>
      </c>
      <c r="B8" s="9" t="inlineStr">
        <is>
          <t>Bagno</t>
        </is>
      </c>
      <c r="C8" s="9" t="inlineStr">
        <is>
          <t>Mobili Bagno</t>
        </is>
      </c>
      <c r="D8" s="9" t="inlineStr">
        <is>
          <t>Mobile bagno con specchio e lavabo</t>
        </is>
      </c>
      <c r="E8" s="9" t="inlineStr">
        <is>
          <t>Pozzi-Ginori Loto</t>
        </is>
      </c>
      <c r="F8" s="8" t="n">
        <v>1</v>
      </c>
      <c r="G8" s="9" t="inlineStr">
        <is>
          <t>Buono</t>
        </is>
      </c>
      <c r="H8" s="5" t="n">
        <v>380</v>
      </c>
      <c r="I8" s="6" t="n">
        <v>2022</v>
      </c>
      <c r="J8" s="33" t="n">
        <v>46032</v>
      </c>
      <c r="K8" s="8" t="n">
        <v>2</v>
      </c>
      <c r="L8" s="8" t="inlineStr">
        <is>
          <t>Sì</t>
        </is>
      </c>
      <c r="M8" s="8" t="inlineStr">
        <is>
          <t>Locatore</t>
        </is>
      </c>
      <c r="N8" s="5">
        <f>IF(AND(ISNUMBER(H8),ISNUMBER(I8)),H8*MAX(0.2,1-((2026-I8)*0.1)),0)</f>
        <v/>
      </c>
      <c r="O8" s="9" t="inlineStr">
        <is>
          <t>Via Roma 12, Milano – silicone da rifare</t>
        </is>
      </c>
    </row>
    <row r="9" ht="22" customHeight="1">
      <c r="A9" s="3" t="inlineStr">
        <is>
          <t>B007</t>
        </is>
      </c>
      <c r="B9" s="4" t="inlineStr">
        <is>
          <t>Ingresso</t>
        </is>
      </c>
      <c r="C9" s="4" t="inlineStr">
        <is>
          <t>Complementi d'Arredo</t>
        </is>
      </c>
      <c r="D9" s="4" t="inlineStr">
        <is>
          <t>Appendiabiti e specchiera ingresso</t>
        </is>
      </c>
      <c r="E9" s="4" t="inlineStr">
        <is>
          <t>Calligaris Pronto</t>
        </is>
      </c>
      <c r="F9" s="3" t="n">
        <v>1</v>
      </c>
      <c r="G9" s="4" t="inlineStr">
        <is>
          <t>Buono</t>
        </is>
      </c>
      <c r="H9" s="5" t="n">
        <v>180</v>
      </c>
      <c r="I9" s="6" t="n">
        <v>2021</v>
      </c>
      <c r="J9" s="33" t="n">
        <v>46032</v>
      </c>
      <c r="K9" s="3" t="n">
        <v>1</v>
      </c>
      <c r="L9" s="3" t="inlineStr">
        <is>
          <t>Sì</t>
        </is>
      </c>
      <c r="M9" s="3" t="inlineStr">
        <is>
          <t>Locatore</t>
        </is>
      </c>
      <c r="N9" s="5">
        <f>IF(AND(ISNUMBER(H9),ISNUMBER(I9)),H9*MAX(0.2,1-((2026-I9)*0.1)),0)</f>
        <v/>
      </c>
      <c r="O9" s="4" t="inlineStr">
        <is>
          <t>Via Roma 12, Milano</t>
        </is>
      </c>
    </row>
    <row r="10" ht="22" customHeight="1">
      <c r="A10" s="8" t="inlineStr">
        <is>
          <t>B008</t>
        </is>
      </c>
      <c r="B10" s="9" t="inlineStr">
        <is>
          <t>Camera Singola</t>
        </is>
      </c>
      <c r="C10" s="9" t="inlineStr">
        <is>
          <t>Letti/Materassi</t>
        </is>
      </c>
      <c r="D10" s="9" t="inlineStr">
        <is>
          <t>Letto singolo con rete e materasso</t>
        </is>
      </c>
      <c r="E10" s="9" t="inlineStr">
        <is>
          <t>Flou Nathalie</t>
        </is>
      </c>
      <c r="F10" s="8" t="n">
        <v>1</v>
      </c>
      <c r="G10" s="9" t="inlineStr">
        <is>
          <t>Da verificare</t>
        </is>
      </c>
      <c r="H10" s="5" t="n">
        <v>420</v>
      </c>
      <c r="I10" s="6" t="n">
        <v>2019</v>
      </c>
      <c r="J10" s="33" t="n">
        <v>46032</v>
      </c>
      <c r="K10" s="8" t="n">
        <v>0</v>
      </c>
      <c r="L10" s="8" t="inlineStr">
        <is>
          <t>No</t>
        </is>
      </c>
      <c r="M10" s="8" t="inlineStr">
        <is>
          <t>Locatore</t>
        </is>
      </c>
      <c r="N10" s="5">
        <f>IF(AND(ISNUMBER(H10),ISNUMBER(I10)),H10*MAX(0.2,1-((2026-I10)*0.1)),0)</f>
        <v/>
      </c>
      <c r="O10" s="9" t="inlineStr">
        <is>
          <t>Via Roma 12, Milano – verificare stato materasso</t>
        </is>
      </c>
    </row>
    <row r="11" ht="22" customHeight="1">
      <c r="A11" s="3" t="inlineStr">
        <is>
          <t>B009</t>
        </is>
      </c>
      <c r="B11" s="4" t="inlineStr">
        <is>
          <t>Cucina</t>
        </is>
      </c>
      <c r="C11" s="4" t="inlineStr">
        <is>
          <t>Elettrodomestici/TV</t>
        </is>
      </c>
      <c r="D11" s="4" t="inlineStr">
        <is>
          <t>Frigorifero classe A++ con congelatore</t>
        </is>
      </c>
      <c r="E11" s="4" t="inlineStr">
        <is>
          <t>Bosch KGN39AIAT</t>
        </is>
      </c>
      <c r="F11" s="3" t="n">
        <v>1</v>
      </c>
      <c r="G11" s="4" t="inlineStr">
        <is>
          <t>Nuovo</t>
        </is>
      </c>
      <c r="H11" s="5" t="n">
        <v>850</v>
      </c>
      <c r="I11" s="6" t="n">
        <v>2025</v>
      </c>
      <c r="J11" s="33" t="n">
        <v>46032</v>
      </c>
      <c r="K11" s="3" t="n">
        <v>3</v>
      </c>
      <c r="L11" s="3" t="inlineStr">
        <is>
          <t>Sì</t>
        </is>
      </c>
      <c r="M11" s="3" t="inlineStr">
        <is>
          <t>Locatore</t>
        </is>
      </c>
      <c r="N11" s="5">
        <f>IF(AND(ISNUMBER(H11),ISNUMBER(I11)),H11*MAX(0.2,1-((2026-I11)*0.1)),0)</f>
        <v/>
      </c>
      <c r="O11" s="4" t="inlineStr">
        <is>
          <t>Via Roma 12, Milano – garanzia 2 anni</t>
        </is>
      </c>
    </row>
    <row r="12"/>
    <row r="13" ht="24" customHeight="1">
      <c r="A13" s="10" t="inlineStr">
        <is>
          <t>TOTALI</t>
        </is>
      </c>
      <c r="B13" s="11" t="n"/>
      <c r="C13" s="11" t="n"/>
      <c r="D13" s="11" t="n"/>
      <c r="E13" s="11" t="n"/>
      <c r="F13" s="11" t="n"/>
      <c r="G13" s="11" t="n"/>
      <c r="H13" s="12">
        <f>SUM(H3:H11)</f>
        <v/>
      </c>
      <c r="I13" s="11" t="n"/>
      <c r="J13" s="11" t="n"/>
      <c r="K13" s="11" t="n"/>
      <c r="L13" s="11" t="n"/>
      <c r="M13" s="11" t="n"/>
      <c r="N13" s="12">
        <f>SUM(N3:N11)</f>
        <v/>
      </c>
      <c r="O13" s="11" t="n"/>
    </row>
  </sheetData>
  <mergeCells count="1">
    <mergeCell ref="A1:O1"/>
  </mergeCells>
  <conditionalFormatting sqref="G3:G200">
    <cfRule type="expression" priority="1" dxfId="0" stopIfTrue="1">
      <formula>$G3="Da verificare"</formula>
    </cfRule>
  </conditionalFormatting>
  <conditionalFormatting sqref="L3:L200">
    <cfRule type="expression" priority="2" dxfId="1" stopIfTrue="1">
      <formula>$L3="No"</formula>
    </cfRule>
  </conditionalFormatting>
  <dataValidations count="3">
    <dataValidation sqref="G3:G200" showErrorMessage="1" showInputMessage="1" allowBlank="1" errorTitle="Valore non valido" error="Selezionare un valore valido." type="list">
      <formula1>"Nuovo,Buono,Usato,Da verificare"</formula1>
    </dataValidation>
    <dataValidation sqref="L3:L200" showErrorMessage="1" showInputMessage="1" allowBlank="1" errorTitle="Valore non valido" error="Inserire Sì o No." type="list">
      <formula1>"Sì,No"</formula1>
    </dataValidation>
    <dataValidation sqref="M3:M200" showErrorMessage="1" showInputMessage="1" allowBlank="1" errorTitle="Valore non valido" error="Selezionare un responsabile." type="list">
      <formula1>"Locatore,Inquilino,Entrambi"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34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 ht="40" customHeight="1">
      <c r="A1" s="1" t="inlineStr">
        <is>
          <t>RIEPILOGO INVENTARIO ARREDO – DASHBOARD</t>
        </is>
      </c>
      <c r="B1" s="32" t="n"/>
      <c r="C1" s="32" t="n"/>
      <c r="D1" s="32" t="n"/>
      <c r="E1" s="15" t="n"/>
    </row>
    <row r="2" ht="30" customHeight="1">
      <c r="A2" s="13" t="inlineStr">
        <is>
          <t>Immobile: Via Roma 12, Milano | Locatore: Marco Rossi | Data: 10/01/2026</t>
        </is>
      </c>
    </row>
    <row r="3"/>
    <row r="4" ht="28" customHeight="1">
      <c r="A4" s="14" t="inlineStr">
        <is>
          <t>INDICATORI CHIAVE (KPI)</t>
        </is>
      </c>
      <c r="B4" s="15" t="n"/>
      <c r="C4" s="16" t="n"/>
      <c r="D4" s="16" t="n"/>
      <c r="E4" s="16" t="n"/>
    </row>
    <row r="5" ht="24" customHeight="1">
      <c r="A5" s="17" t="inlineStr">
        <is>
          <t>Numero totale beni in inventario</t>
        </is>
      </c>
      <c r="B5" s="18">
        <f>COUNTA(Inventario_Arredo!A3:A200)</f>
        <v/>
      </c>
      <c r="C5" s="19" t="n"/>
      <c r="D5" s="19" t="n"/>
      <c r="E5" s="19" t="n"/>
    </row>
    <row r="6" ht="24" customHeight="1">
      <c r="A6" s="20" t="inlineStr">
        <is>
          <t>Valore complessivo di acquisto (€)</t>
        </is>
      </c>
      <c r="B6" s="5">
        <f>SUM(Inventario_Arredo!H3:H200)</f>
        <v/>
      </c>
      <c r="C6" s="21" t="n"/>
      <c r="D6" s="21" t="n"/>
      <c r="E6" s="21" t="n"/>
    </row>
    <row r="7" ht="24" customHeight="1">
      <c r="A7" s="17" t="inlineStr">
        <is>
          <t>Valore complessivo stimato attuale (€)</t>
        </is>
      </c>
      <c r="B7" s="5">
        <f>SUM(Inventario_Arredo!N3:N200)</f>
        <v/>
      </c>
      <c r="C7" s="19" t="n"/>
      <c r="D7" s="19" t="n"/>
      <c r="E7" s="19" t="n"/>
    </row>
    <row r="8" ht="24" customHeight="1">
      <c r="A8" s="20" t="inlineStr">
        <is>
          <t>Beni presenti alla consegna</t>
        </is>
      </c>
      <c r="B8" s="18">
        <f>COUNTIF(Inventario_Arredo!L3:L200,"Sì")</f>
        <v/>
      </c>
      <c r="C8" s="21" t="n"/>
      <c r="D8" s="21" t="n"/>
      <c r="E8" s="21" t="n"/>
    </row>
    <row r="9" ht="24" customHeight="1">
      <c r="A9" s="17" t="inlineStr">
        <is>
          <t>Beni mancanti / Non consegnati</t>
        </is>
      </c>
      <c r="B9" s="18">
        <f>COUNTIF(Inventario_Arredo!L3:L200,"No")</f>
        <v/>
      </c>
      <c r="C9" s="19" t="n"/>
      <c r="D9" s="19" t="n"/>
      <c r="E9" s="19" t="n"/>
    </row>
    <row r="10" ht="24" customHeight="1">
      <c r="A10" s="20" t="inlineStr">
        <is>
          <t>Beni Da verificare</t>
        </is>
      </c>
      <c r="B10" s="18">
        <f>COUNTIF(Inventario_Arredo!G3:G200,"Da verificare")</f>
        <v/>
      </c>
      <c r="C10" s="21" t="n"/>
      <c r="D10" s="21" t="n"/>
      <c r="E10" s="21" t="n"/>
    </row>
    <row r="11" ht="24" customHeight="1">
      <c r="A11" s="17" t="inlineStr">
        <is>
          <t>Valore medio per bene (€)</t>
        </is>
      </c>
      <c r="B11" s="5">
        <f>IFERROR(AVERAGE(Inventario_Arredo!H3:H200),0)</f>
        <v/>
      </c>
      <c r="C11" s="19" t="n"/>
      <c r="D11" s="19" t="n"/>
      <c r="E11" s="19" t="n"/>
    </row>
    <row r="12" ht="24" customHeight="1">
      <c r="A12" s="20" t="inlineStr">
        <is>
          <t>Deprezzamento complessivo (€)</t>
        </is>
      </c>
      <c r="B12" s="5">
        <f>IFERROR(B6-B7,0)</f>
        <v/>
      </c>
      <c r="C12" s="21" t="n"/>
      <c r="D12" s="21" t="n"/>
      <c r="E12" s="21" t="n"/>
    </row>
    <row r="13" ht="24" customHeight="1">
      <c r="A13" s="17" t="inlineStr">
        <is>
          <t>% Valore residuo su acquisto</t>
        </is>
      </c>
      <c r="B13" s="34">
        <f>IFERROR(B7/B6,0)</f>
        <v/>
      </c>
      <c r="C13" s="19" t="n"/>
      <c r="D13" s="19" t="n"/>
      <c r="E13" s="19" t="n"/>
    </row>
    <row r="14"/>
    <row r="15" ht="20" customHeight="1"/>
    <row r="16" ht="28" customHeight="1">
      <c r="A16" s="23" t="inlineStr">
        <is>
          <t>BENI PER STANZA</t>
        </is>
      </c>
      <c r="B16" s="15" t="n"/>
      <c r="C16" s="11" t="n"/>
      <c r="D16" s="23" t="inlineStr">
        <is>
          <t>BENI PER CATEGORIA</t>
        </is>
      </c>
      <c r="E16" s="15" t="n"/>
    </row>
    <row r="17" ht="22" customHeight="1">
      <c r="A17" s="24" t="inlineStr">
        <is>
          <t>Stanza</t>
        </is>
      </c>
      <c r="B17" s="24" t="inlineStr">
        <is>
          <t>N. Beni</t>
        </is>
      </c>
      <c r="C17" s="24" t="inlineStr">
        <is>
          <t>Valore Acquisto (€)</t>
        </is>
      </c>
      <c r="D17" s="24" t="inlineStr">
        <is>
          <t>Categoria</t>
        </is>
      </c>
      <c r="E17" s="24" t="inlineStr">
        <is>
          <t>N. Beni</t>
        </is>
      </c>
    </row>
    <row r="18" ht="22" customHeight="1">
      <c r="A18" s="20" t="inlineStr">
        <is>
          <t>Soggiorno</t>
        </is>
      </c>
      <c r="B18" s="6">
        <f>COUNTIF(Inventario_Arredo!B3:B200,"Soggiorno")</f>
        <v/>
      </c>
      <c r="C18" s="5">
        <f>SUMIF(Inventario_Arredo!B3:B200,"Soggiorno",Inventario_Arredo!H3:H200)</f>
        <v/>
      </c>
      <c r="D18" s="20" t="inlineStr">
        <is>
          <t>Divani/Poltrone</t>
        </is>
      </c>
      <c r="E18" s="6">
        <f>COUNTIF(Inventario_Arredo!C3:C200,"Divani/Poltrone")</f>
        <v/>
      </c>
    </row>
    <row r="19" ht="22" customHeight="1">
      <c r="A19" s="17" t="inlineStr">
        <is>
          <t>Cucina</t>
        </is>
      </c>
      <c r="B19" s="6">
        <f>COUNTIF(Inventario_Arredo!B3:B200,"Cucina")</f>
        <v/>
      </c>
      <c r="C19" s="5">
        <f>SUMIF(Inventario_Arredo!B3:B200,"Cucina",Inventario_Arredo!H3:H200)</f>
        <v/>
      </c>
      <c r="D19" s="17" t="inlineStr">
        <is>
          <t>Tavoli/Sedie</t>
        </is>
      </c>
      <c r="E19" s="6">
        <f>COUNTIF(Inventario_Arredo!C3:C200,"Tavoli/Sedie")</f>
        <v/>
      </c>
    </row>
    <row r="20" ht="22" customHeight="1">
      <c r="A20" s="20" t="inlineStr">
        <is>
          <t>Camera Matrimoniale</t>
        </is>
      </c>
      <c r="B20" s="6">
        <f>COUNTIF(Inventario_Arredo!B3:B200,"Camera Matrimoniale")</f>
        <v/>
      </c>
      <c r="C20" s="5">
        <f>SUMIF(Inventario_Arredo!B3:B200,"Camera Matrimoniale",Inventario_Arredo!H3:H200)</f>
        <v/>
      </c>
      <c r="D20" s="20" t="inlineStr">
        <is>
          <t>Armadi/Guardaroba</t>
        </is>
      </c>
      <c r="E20" s="6">
        <f>COUNTIF(Inventario_Arredo!C3:C200,"Armadi/Guardaroba")</f>
        <v/>
      </c>
    </row>
    <row r="21" ht="22" customHeight="1">
      <c r="A21" s="17" t="inlineStr">
        <is>
          <t>Camera Singola</t>
        </is>
      </c>
      <c r="B21" s="6">
        <f>COUNTIF(Inventario_Arredo!B3:B200,"Camera Singola")</f>
        <v/>
      </c>
      <c r="C21" s="5">
        <f>SUMIF(Inventario_Arredo!B3:B200,"Camera Singola",Inventario_Arredo!H3:H200)</f>
        <v/>
      </c>
      <c r="D21" s="17" t="inlineStr">
        <is>
          <t>Elettrodomestici/TV</t>
        </is>
      </c>
      <c r="E21" s="6">
        <f>COUNTIF(Inventario_Arredo!C3:C200,"Elettrodomestici/TV")</f>
        <v/>
      </c>
    </row>
    <row r="22" ht="22" customHeight="1">
      <c r="A22" s="20" t="inlineStr">
        <is>
          <t>Bagno</t>
        </is>
      </c>
      <c r="B22" s="6">
        <f>COUNTIF(Inventario_Arredo!B3:B200,"Bagno")</f>
        <v/>
      </c>
      <c r="C22" s="5">
        <f>SUMIF(Inventario_Arredo!B3:B200,"Bagno",Inventario_Arredo!H3:H200)</f>
        <v/>
      </c>
      <c r="D22" s="20" t="inlineStr">
        <is>
          <t>Scrivanie/Librerie</t>
        </is>
      </c>
      <c r="E22" s="6">
        <f>COUNTIF(Inventario_Arredo!C3:C200,"Scrivanie/Librerie")</f>
        <v/>
      </c>
    </row>
    <row r="23" ht="22" customHeight="1">
      <c r="A23" s="17" t="inlineStr">
        <is>
          <t>Studio</t>
        </is>
      </c>
      <c r="B23" s="6">
        <f>COUNTIF(Inventario_Arredo!B3:B200,"Studio")</f>
        <v/>
      </c>
      <c r="C23" s="5">
        <f>SUMIF(Inventario_Arredo!B3:B200,"Studio",Inventario_Arredo!H3:H200)</f>
        <v/>
      </c>
      <c r="D23" s="17" t="inlineStr">
        <is>
          <t>Mobili Bagno</t>
        </is>
      </c>
      <c r="E23" s="6">
        <f>COUNTIF(Inventario_Arredo!C3:C200,"Mobili Bagno")</f>
        <v/>
      </c>
    </row>
    <row r="24" ht="22" customHeight="1">
      <c r="A24" s="20" t="inlineStr">
        <is>
          <t>Ingresso</t>
        </is>
      </c>
      <c r="B24" s="6">
        <f>COUNTIF(Inventario_Arredo!B3:B200,"Ingresso")</f>
        <v/>
      </c>
      <c r="C24" s="5">
        <f>SUMIF(Inventario_Arredo!B3:B200,"Ingresso",Inventario_Arredo!H3:H200)</f>
        <v/>
      </c>
      <c r="D24" s="20" t="inlineStr">
        <is>
          <t>Complementi d'Arredo</t>
        </is>
      </c>
      <c r="E24" s="6">
        <f>COUNTIF(Inventario_Arredo!C3:C200,"Complementi d'Arredo")</f>
        <v/>
      </c>
    </row>
    <row r="25" ht="22" customHeight="1">
      <c r="D25" s="17" t="inlineStr">
        <is>
          <t>Letti/Materassi</t>
        </is>
      </c>
      <c r="E25" s="6">
        <f>COUNTIF(Inventario_Arredo!C3:C200,"Letti/Materassi")</f>
        <v/>
      </c>
    </row>
  </sheetData>
  <mergeCells count="5">
    <mergeCell ref="A1:E1"/>
    <mergeCell ref="A2:E2"/>
    <mergeCell ref="A4:B4"/>
    <mergeCell ref="A16:B16"/>
    <mergeCell ref="D16:E16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</cols>
  <sheetData>
    <row r="1" ht="40" customHeight="1">
      <c r="A1" s="25" t="inlineStr">
        <is>
          <t>ISTRUZIONI E GUIDA ALL'USO – INVENTARIO ARREDO CASA AFFITTO</t>
        </is>
      </c>
      <c r="B1" s="15" t="n"/>
    </row>
    <row r="2" ht="28" customHeight="1">
      <c r="A2" s="26" t="inlineStr">
        <is>
          <t>FOGLIO INVENTARIO_ARREDO</t>
        </is>
      </c>
      <c r="B2" s="15" t="n"/>
    </row>
    <row r="3" ht="40" customHeight="1">
      <c r="A3" s="27" t="inlineStr">
        <is>
          <t>Come compilare</t>
        </is>
      </c>
      <c r="B3" s="28" t="inlineStr">
        <is>
          <t>Inserire ogni bene su una riga distinta. Compilare tutte le colonne obbligatorie: Stanza, Categoria, Descrizione, Stato Iniziale, Valore Acquisto e Anno Acquisto. Usare i menu a discesa per i campi Stato, Presente Consegna e Responsabile.</t>
        </is>
      </c>
    </row>
    <row r="4" ht="28" customHeight="1">
      <c r="A4" s="29" t="inlineStr">
        <is>
          <t>ID Bene</t>
        </is>
      </c>
      <c r="B4" s="30" t="inlineStr">
        <is>
          <t>Assegnare un codice univoco a ogni bene (es. B001, B002…). Questo facilita il riferimento in caso di contestazioni.</t>
        </is>
      </c>
    </row>
    <row r="5" ht="40" customHeight="1">
      <c r="A5" s="27" t="inlineStr">
        <is>
          <t>Stato Iniziale</t>
        </is>
      </c>
      <c r="B5" s="28" t="inlineStr">
        <is>
          <t>Indicare lo stato del bene al momento della consegna: Nuovo / Buono / Usato / Da verificare. Lo stato 'Da verificare' verrà evidenziato in rosso per attirare l'attenzione.</t>
        </is>
      </c>
    </row>
    <row r="6" ht="40" customHeight="1">
      <c r="A6" s="29" t="inlineStr">
        <is>
          <t>Valore di Acquisto</t>
        </is>
      </c>
      <c r="B6" s="30" t="inlineStr">
        <is>
          <t>Inserire il prezzo originale di acquisto in euro. Il valore stimato attuale viene calcolato automaticamente applicando un deprezzamento del 10% per anno (minimo 20% del valore iniziale).</t>
        </is>
      </c>
    </row>
    <row r="7" ht="28" customHeight="1">
      <c r="A7" s="27" t="inlineStr">
        <is>
          <t>Anno Acquisto</t>
        </is>
      </c>
      <c r="B7" s="28" t="inlineStr">
        <is>
          <t>Inserire l'anno di acquisto del bene (es. 2022). Utilizzato per il calcolo automatico del deprezzamento.</t>
        </is>
      </c>
    </row>
    <row r="8" ht="40" customHeight="1">
      <c r="A8" s="29" t="inlineStr">
        <is>
          <t>Presente alla Consegna</t>
        </is>
      </c>
      <c r="B8" s="30" t="inlineStr">
        <is>
          <t>Indicare 'Sì' se il bene era presente e consegnato all'inquilino al momento dell'ingresso. Indicare 'No' se il bene era assente o non consegnato: verrà evidenziato in giallo.</t>
        </is>
      </c>
    </row>
    <row r="9" ht="40" customHeight="1">
      <c r="A9" s="27" t="inlineStr">
        <is>
          <t>N. Foto</t>
        </is>
      </c>
      <c r="B9" s="28" t="inlineStr">
        <is>
          <t>Indicare il numero di fotografie scattate al bene. Si raccomanda almeno 1 foto per bene. Con 0 foto il bene è privo di documentazione visiva.</t>
        </is>
      </c>
    </row>
    <row r="10" ht="28" customHeight="1">
      <c r="A10" s="29" t="inlineStr">
        <is>
          <t>Responsabile</t>
        </is>
      </c>
      <c r="B10" s="30" t="inlineStr">
        <is>
          <t>Indicare chi è responsabile del bene: Locatore (proprietario), Inquilino (in comodato), o Entrambi.</t>
        </is>
      </c>
    </row>
    <row r="11" ht="40" customHeight="1">
      <c r="A11" s="27" t="inlineStr">
        <is>
          <t>Note</t>
        </is>
      </c>
      <c r="B11" s="28" t="inlineStr">
        <is>
          <t>Campo libero per annotazioni: condizioni particolari, difetti preesistenti, numeri seriali, garanzie attive, posizione nell'immobile.</t>
        </is>
      </c>
    </row>
    <row r="12" ht="28" customHeight="1">
      <c r="A12" s="31" t="n"/>
      <c r="B12" s="31" t="n"/>
    </row>
    <row r="13" ht="28" customHeight="1">
      <c r="A13" s="26" t="inlineStr">
        <is>
          <t>FOGLIO RIEPILOGO</t>
        </is>
      </c>
      <c r="B13" s="15" t="n"/>
    </row>
    <row r="14" ht="40" customHeight="1">
      <c r="A14" s="29" t="inlineStr">
        <is>
          <t>Dashboard KPI</t>
        </is>
      </c>
      <c r="B14" s="30" t="inlineStr">
        <is>
          <t>Il foglio Riepilogo mostra automaticamente i principali indicatori: numero beni, valore complessivo di acquisto e stimato attuale, beni consegnati/mancanti, beni da verificare e valore medio.</t>
        </is>
      </c>
    </row>
    <row r="15" ht="40" customHeight="1">
      <c r="A15" s="27" t="inlineStr">
        <is>
          <t>Tabelle per Stanza e Categoria</t>
        </is>
      </c>
      <c r="B15" s="28" t="inlineStr">
        <is>
          <t>Le tabelle mostrano la distribuzione dei beni per stanza e per categoria. I grafici si aggiornano automaticamente all'aggiunta di nuovi beni.</t>
        </is>
      </c>
    </row>
    <row r="16" ht="28" customHeight="1">
      <c r="A16" s="31" t="n"/>
      <c r="B16" s="31" t="n"/>
    </row>
    <row r="17" ht="28" customHeight="1">
      <c r="A17" s="26" t="inlineStr">
        <is>
          <t>CONSIGLI PRATICI E NOTE LEGALI</t>
        </is>
      </c>
      <c r="B17" s="15" t="n"/>
    </row>
    <row r="18" ht="40" customHeight="1">
      <c r="A18" s="29" t="inlineStr">
        <is>
          <t>Allegare al contratto</t>
        </is>
      </c>
      <c r="B18" s="30" t="inlineStr">
        <is>
          <t>Si raccomanda vivamente di allegare l'inventario firmato al contratto di locazione (art. 1609 c.c.) e al verbale di consegna delle chiavi. Entrambe le parti (locatore e conduttore) devono firmare ogni pagina.</t>
        </is>
      </c>
    </row>
    <row r="19" ht="40" customHeight="1">
      <c r="A19" s="27" t="inlineStr">
        <is>
          <t>Fotografie</t>
        </is>
      </c>
      <c r="B19" s="28" t="inlineStr">
        <is>
          <t>Le fotografie costituiscono prova fondamentale dello stato dei beni. Si consiglia di geolocalizzare le foto e di archiviarle con data e ora. Inviarle via email certificata (PEC) al conduttore per maggiore tutela.</t>
        </is>
      </c>
    </row>
    <row r="20" ht="40" customHeight="1">
      <c r="A20" s="29" t="inlineStr">
        <is>
          <t>Deposito cauzionale</t>
        </is>
      </c>
      <c r="B20" s="30" t="inlineStr">
        <is>
          <t>In caso di danni accertati a fine locazione, l'inventario documentato consente al locatore di trattenere legalmente parte o tutto il deposito cauzionale. Senza inventario documentato, tale diritto è difficile da far valere.</t>
        </is>
      </c>
    </row>
    <row r="21" ht="40" customHeight="1">
      <c r="A21" s="27" t="inlineStr">
        <is>
          <t>Contestazioni e danni</t>
        </is>
      </c>
      <c r="B21" s="28" t="inlineStr">
        <is>
          <t>In caso di contestazioni su danni, smarrimenti o deterioramento oltre il normale uso, l'inventario firmato costituisce prova documentale opponibile in sede giudiziale o stragiudiziale.</t>
        </is>
      </c>
    </row>
    <row r="22" ht="40" customHeight="1">
      <c r="A22" s="29" t="inlineStr">
        <is>
          <t>Aggiornamenti</t>
        </is>
      </c>
      <c r="B22" s="30" t="inlineStr">
        <is>
          <t>Aggiornare l'inventario in caso di nuovi acquisti o sostituzione di beni durante la locazione. Ogni modifica deve essere controfirmata da entrambe le parti.</t>
        </is>
      </c>
    </row>
    <row r="23" ht="40" customHeight="1">
      <c r="A23" s="27" t="inlineStr">
        <is>
          <t>Deprezzamento</t>
        </is>
      </c>
      <c r="B23" s="28" t="inlineStr">
        <is>
          <t>Il calcolo del deprezzamento (10% annuo, minimo 20% del valore) è indicativo. Per beni di elevato valore si consiglia una perizia di stima professionale.</t>
        </is>
      </c>
    </row>
    <row r="24" ht="28" customHeight="1">
      <c r="A24" s="31" t="n"/>
      <c r="B24" s="31" t="n"/>
    </row>
    <row r="25" ht="28" customHeight="1">
      <c r="A25" s="26" t="inlineStr">
        <is>
          <t>LEGENDA COLORI</t>
        </is>
      </c>
      <c r="B25" s="15" t="n"/>
    </row>
    <row r="26" ht="28" customHeight="1">
      <c r="A26" s="29" t="inlineStr">
        <is>
          <t>Sfondo giallo (#FFFBEB)</t>
        </is>
      </c>
      <c r="B26" s="30" t="inlineStr">
        <is>
          <t>Celle editabili / da compilare manualmente.</t>
        </is>
      </c>
    </row>
    <row r="27" ht="28" customHeight="1">
      <c r="A27" s="27" t="inlineStr">
        <is>
          <t>Sfondo rosso chiaro</t>
        </is>
      </c>
      <c r="B27" s="28" t="inlineStr">
        <is>
          <t>Bene con stato 'Da verificare' – richiede attenzione immediata.</t>
        </is>
      </c>
    </row>
    <row r="28" ht="28" customHeight="1">
      <c r="A28" s="29" t="inlineStr">
        <is>
          <t>Sfondo giallo chiaro</t>
        </is>
      </c>
      <c r="B28" s="30" t="inlineStr">
        <is>
          <t>Bene 'Non presente' alla consegna.</t>
        </is>
      </c>
    </row>
    <row r="29" ht="28" customHeight="1">
      <c r="A29" s="27" t="inlineStr">
        <is>
          <t>Intestazioni verde scuro (#0F766E)</t>
        </is>
      </c>
      <c r="B29" s="28" t="inlineStr">
        <is>
          <t>Sezioni e totali del foglio Riepilogo.</t>
        </is>
      </c>
    </row>
    <row r="30" ht="28" customHeight="1">
      <c r="A30" s="29" t="inlineStr">
        <is>
          <t>Intestazioni grigio scuro (#1E293B)</t>
        </is>
      </c>
      <c r="B30" s="30" t="inlineStr">
        <is>
          <t>Intestazioni principali del foglio Inventario.</t>
        </is>
      </c>
    </row>
  </sheetData>
  <mergeCells count="5">
    <mergeCell ref="A1:B1"/>
    <mergeCell ref="A2:B2"/>
    <mergeCell ref="A13:B13"/>
    <mergeCell ref="A17:B17"/>
    <mergeCell ref="A25:B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2026-06-22T03:52:11Z</dcterms:created>
  <dcterms:modified xmlns:dcterms="http://purl.org/dc/terms/" xmlns:xsi="http://www.w3.org/2001/XMLSchema-instance" xsi:type="dcterms:W3CDTF">2026-06-22T03:52:11Z</dcterms:modified>
</cp:coreProperties>
</file>