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_Sfratt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Anagrafica_Contratti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&quot;%&quot;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1"/>
    </font>
    <font>
      <b val="1"/>
      <color rgb="00FFFFFF"/>
    </font>
    <font>
      <b val="1"/>
      <color rgb="00FFFFFF"/>
      <sz val="14"/>
    </font>
    <font>
      <b val="1"/>
      <color rgb="00FFFFFF"/>
      <sz val="10"/>
    </font>
    <font>
      <b val="1"/>
      <color rgb="001E293B"/>
      <sz val="11"/>
    </font>
    <font>
      <i val="1"/>
      <color rgb="0064748B"/>
      <sz val="10"/>
    </font>
    <font>
      <b val="1"/>
    </font>
    <font>
      <b val="1"/>
      <color rgb="00FFFFFF"/>
      <sz val="13"/>
    </font>
    <font>
      <b val="1"/>
      <sz val="10"/>
    </font>
    <font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/>
    </xf>
    <xf numFmtId="0" fontId="0" fillId="2" borderId="1" pivotButton="0" quotePrefix="0" xfId="0"/>
    <xf numFmtId="1" fontId="3" fillId="2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5" fillId="5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" fontId="6" fillId="6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/>
    </xf>
    <xf numFmtId="165" fontId="6" fillId="6" borderId="1" applyAlignment="1" pivotButton="0" quotePrefix="0" xfId="0">
      <alignment horizontal="center" vertical="center"/>
    </xf>
    <xf numFmtId="166" fontId="6" fillId="6" borderId="1" applyAlignment="1" pivotButton="0" quotePrefix="0" xfId="0">
      <alignment horizontal="center" vertical="center"/>
    </xf>
    <xf numFmtId="0" fontId="8" fillId="0" borderId="0" pivotButton="0" quotePrefix="0" xfId="0"/>
    <xf numFmtId="165" fontId="0" fillId="0" borderId="0" pivotButton="0" quotePrefix="0" xfId="0"/>
    <xf numFmtId="0" fontId="9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/>
    </xf>
    <xf numFmtId="0" fontId="11" fillId="4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/>
    </xf>
    <xf numFmtId="0" fontId="11" fillId="3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0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right" vertical="center"/>
    </xf>
    <xf numFmtId="165" fontId="6" fillId="6" borderId="1" applyAlignment="1" pivotButton="0" quotePrefix="0" xfId="0">
      <alignment horizontal="center" vertical="center"/>
    </xf>
    <xf numFmtId="166" fontId="6" fillId="6" borderId="1" applyAlignment="1" pivotButton="0" quotePrefix="0" xfId="0">
      <alignment horizontal="center" vertical="center"/>
    </xf>
    <xf numFmtId="165" fontId="0" fillId="0" borderId="0" pivotButton="0" quotePrefix="0" xfId="0"/>
  </cellXfs>
  <cellStyles count="1">
    <cellStyle name="Normal" xfId="0" builtinId="0" hidden="0"/>
  </cellStyles>
  <dxfs count="2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78350F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Pratiche per Stato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'Riepilogo'!B22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'Riepilogo'!$A$23:$A$27</f>
            </numRef>
          </cat>
          <val>
            <numRef>
              <f>'Riepilogo'!$B$23:$B$27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Numero Pratiche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Esposizione per Comune</a:t>
            </a:r>
          </a:p>
        </rich>
      </tx>
    </title>
    <plotArea>
      <pieChart>
        <varyColors val="1"/>
        <ser>
          <idx val="0"/>
          <order val="0"/>
          <tx>
            <strRef>
              <f>'Riepilogo'!B30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'Riepilogo'!$A$31:$A$36</f>
            </numRef>
          </cat>
          <val>
            <numRef>
              <f>'Riepilogo'!$B$31:$B$36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22" customWidth="1" min="3" max="3"/>
    <col width="18" customWidth="1" min="4" max="4"/>
    <col width="22" customWidth="1" min="5" max="5"/>
    <col width="26" customWidth="1" min="6" max="6"/>
    <col width="22" customWidth="1" min="7" max="7"/>
    <col width="30" customWidth="1" min="8" max="8"/>
    <col width="16" customWidth="1" min="9" max="9"/>
    <col width="16" customWidth="1" min="10" max="10"/>
    <col width="18" customWidth="1" min="11" max="11"/>
    <col width="16" customWidth="1" min="12" max="12"/>
    <col width="18" customWidth="1" min="13" max="13"/>
    <col width="20" customWidth="1" min="14" max="14"/>
    <col width="20" customWidth="1" min="15" max="15"/>
    <col width="20" customWidth="1" min="16" max="16"/>
    <col width="18" customWidth="1" min="17" max="17"/>
    <col width="18" customWidth="1" min="18" max="18"/>
    <col width="18" customWidth="1" min="19" max="19"/>
    <col width="20" customWidth="1" min="20" max="20"/>
    <col width="16" customWidth="1" min="21" max="21"/>
    <col width="20" customWidth="1" min="22" max="22"/>
    <col width="18" customWidth="1" min="23" max="23"/>
    <col width="30" customWidth="1" min="24" max="24"/>
  </cols>
  <sheetData>
    <row r="1" ht="30" customHeight="1">
      <c r="A1" s="1" t="inlineStr">
        <is>
          <t>ID Pratica</t>
        </is>
      </c>
      <c r="B1" s="1" t="inlineStr">
        <is>
          <t>Data Scadenza Canone</t>
        </is>
      </c>
      <c r="C1" s="1" t="inlineStr">
        <is>
          <t>Data Ultimo Pagamento</t>
        </is>
      </c>
      <c r="D1" s="1" t="inlineStr">
        <is>
          <t>Giorni Morosità</t>
        </is>
      </c>
      <c r="E1" s="1" t="inlineStr">
        <is>
          <t>Conduttore</t>
        </is>
      </c>
      <c r="F1" s="1" t="inlineStr">
        <is>
          <t>Locatore / Società</t>
        </is>
      </c>
      <c r="G1" s="1" t="inlineStr">
        <is>
          <t>Immobile</t>
        </is>
      </c>
      <c r="H1" s="1" t="inlineStr">
        <is>
          <t>Indirizzo</t>
        </is>
      </c>
      <c r="I1" s="1" t="inlineStr">
        <is>
          <t>Comune</t>
        </is>
      </c>
      <c r="J1" s="1" t="inlineStr">
        <is>
          <t>Contratto</t>
        </is>
      </c>
      <c r="K1" s="1" t="inlineStr">
        <is>
          <t>Canone Mensile €</t>
        </is>
      </c>
      <c r="L1" s="1" t="inlineStr">
        <is>
          <t>Arretrati €</t>
        </is>
      </c>
      <c r="M1" s="1" t="inlineStr">
        <is>
          <t>Spese Accessorie €</t>
        </is>
      </c>
      <c r="N1" s="1" t="inlineStr">
        <is>
          <t>Deposito Cauzionale €</t>
        </is>
      </c>
      <c r="O1" s="1" t="inlineStr">
        <is>
          <t>Totale Esposizione €</t>
        </is>
      </c>
      <c r="P1" s="1" t="inlineStr">
        <is>
          <t>Saldo Dopo Deposito €</t>
        </is>
      </c>
      <c r="Q1" s="1" t="inlineStr">
        <is>
          <t>Stato Automatico</t>
        </is>
      </c>
      <c r="R1" s="1" t="inlineStr">
        <is>
          <t>Intimazione Inviata</t>
        </is>
      </c>
      <c r="S1" s="1" t="inlineStr">
        <is>
          <t>Data Intimazione</t>
        </is>
      </c>
      <c r="T1" s="1" t="inlineStr">
        <is>
          <t>Ricorso per Convalida</t>
        </is>
      </c>
      <c r="U1" s="1" t="inlineStr">
        <is>
          <t>Data Ricorso</t>
        </is>
      </c>
      <c r="V1" s="1" t="inlineStr">
        <is>
          <t>Stato Pratica</t>
        </is>
      </c>
      <c r="W1" s="1" t="inlineStr">
        <is>
          <t>Esito Recupero €</t>
        </is>
      </c>
      <c r="X1" s="1" t="inlineStr">
        <is>
          <t>Note</t>
        </is>
      </c>
    </row>
    <row r="2">
      <c r="A2" s="2" t="inlineStr">
        <is>
          <t>SFR-001</t>
        </is>
      </c>
      <c r="B2" s="37" t="n">
        <v>46053</v>
      </c>
      <c r="C2" s="37" t="n">
        <v>46006</v>
      </c>
      <c r="D2" s="4">
        <f>MAX(0,TODAY()-C2)</f>
        <v/>
      </c>
      <c r="E2" s="5" t="inlineStr">
        <is>
          <t>Marco Rossi</t>
        </is>
      </c>
      <c r="F2" s="5" t="inlineStr">
        <is>
          <t>Immobiliare Verdi SRL</t>
        </is>
      </c>
      <c r="G2" s="5" t="inlineStr">
        <is>
          <t>App. T2</t>
        </is>
      </c>
      <c r="H2" s="5" t="inlineStr">
        <is>
          <t>Via Roma 12</t>
        </is>
      </c>
      <c r="I2" s="2" t="inlineStr">
        <is>
          <t>Milano</t>
        </is>
      </c>
      <c r="J2" s="2" t="inlineStr">
        <is>
          <t>4+4</t>
        </is>
      </c>
      <c r="K2" s="38" t="n">
        <v>1200</v>
      </c>
      <c r="L2" s="38">
        <f>ROUND(D2/30,0)*K2</f>
        <v/>
      </c>
      <c r="M2" s="38" t="n">
        <v>85</v>
      </c>
      <c r="N2" s="38" t="n">
        <v>3600</v>
      </c>
      <c r="O2" s="38">
        <f>L2+M2</f>
        <v/>
      </c>
      <c r="P2" s="38">
        <f>MAX(0,O2-N2)</f>
        <v/>
      </c>
      <c r="Q2" s="2">
        <f>IF(D2&gt;=60,"Critica",IF(D2&gt;=30,"Attenzione","Regolare"))</f>
        <v/>
      </c>
      <c r="R2" s="2" t="inlineStr">
        <is>
          <t>Sì</t>
        </is>
      </c>
      <c r="S2" s="37" t="n">
        <v>46091</v>
      </c>
      <c r="T2" s="2" t="inlineStr">
        <is>
          <t>Sì</t>
        </is>
      </c>
      <c r="U2" s="37" t="n">
        <v>46117</v>
      </c>
      <c r="V2" s="2" t="inlineStr">
        <is>
          <t>Ricorso depositato</t>
        </is>
      </c>
      <c r="W2" s="38" t="n">
        <v>0</v>
      </c>
      <c r="X2" s="5" t="inlineStr">
        <is>
          <t>Udienza fissata per luglio 2026</t>
        </is>
      </c>
    </row>
    <row r="3">
      <c r="A3" s="7" t="inlineStr">
        <is>
          <t>SFR-002</t>
        </is>
      </c>
      <c r="B3" s="39" t="n">
        <v>46081</v>
      </c>
      <c r="C3" s="39" t="n">
        <v>46042</v>
      </c>
      <c r="D3" s="9">
        <f>MAX(0,TODAY()-C3)</f>
        <v/>
      </c>
      <c r="E3" s="10" t="inlineStr">
        <is>
          <t>Giulia Bianchi</t>
        </is>
      </c>
      <c r="F3" s="10" t="inlineStr">
        <is>
          <t>Giovanni Neri</t>
        </is>
      </c>
      <c r="G3" s="10" t="inlineStr">
        <is>
          <t>App. T3</t>
        </is>
      </c>
      <c r="H3" s="10" t="inlineStr">
        <is>
          <t>Corso Italia 45</t>
        </is>
      </c>
      <c r="I3" s="7" t="inlineStr">
        <is>
          <t>Roma</t>
        </is>
      </c>
      <c r="J3" s="7" t="inlineStr">
        <is>
          <t>3+2 Concordato</t>
        </is>
      </c>
      <c r="K3" s="40" t="n">
        <v>850</v>
      </c>
      <c r="L3" s="40">
        <f>ROUND(D3/30,0)*K3</f>
        <v/>
      </c>
      <c r="M3" s="40" t="n">
        <v>50</v>
      </c>
      <c r="N3" s="40" t="n">
        <v>2550</v>
      </c>
      <c r="O3" s="40">
        <f>L3+M3</f>
        <v/>
      </c>
      <c r="P3" s="40">
        <f>MAX(0,O3-N3)</f>
        <v/>
      </c>
      <c r="Q3" s="7">
        <f>IF(D3&gt;=60,"Critica",IF(D3&gt;=30,"Attenzione","Regolare"))</f>
        <v/>
      </c>
      <c r="R3" s="7" t="inlineStr">
        <is>
          <t>Sì</t>
        </is>
      </c>
      <c r="S3" s="39" t="n">
        <v>46114</v>
      </c>
      <c r="T3" s="7" t="inlineStr">
        <is>
          <t>No</t>
        </is>
      </c>
      <c r="U3" s="7" t="n"/>
      <c r="V3" s="7" t="inlineStr">
        <is>
          <t>Intimazione inviata</t>
        </is>
      </c>
      <c r="W3" s="40" t="n">
        <v>425</v>
      </c>
      <c r="X3" s="10" t="inlineStr">
        <is>
          <t>Pagamento parziale ricevuto</t>
        </is>
      </c>
    </row>
    <row r="4">
      <c r="A4" s="2" t="inlineStr">
        <is>
          <t>SFR-003</t>
        </is>
      </c>
      <c r="B4" s="37" t="n">
        <v>46112</v>
      </c>
      <c r="C4" s="37" t="n">
        <v>46081</v>
      </c>
      <c r="D4" s="4">
        <f>MAX(0,TODAY()-C4)</f>
        <v/>
      </c>
      <c r="E4" s="5" t="inlineStr">
        <is>
          <t>Luca Ferrari</t>
        </is>
      </c>
      <c r="F4" s="5" t="inlineStr">
        <is>
          <t>Studio Alfa Immobiliare</t>
        </is>
      </c>
      <c r="G4" s="5" t="inlineStr">
        <is>
          <t>Box + App.</t>
        </is>
      </c>
      <c r="H4" s="5" t="inlineStr">
        <is>
          <t>Via Garibaldi 8</t>
        </is>
      </c>
      <c r="I4" s="2" t="inlineStr">
        <is>
          <t>Torino</t>
        </is>
      </c>
      <c r="J4" s="2" t="inlineStr">
        <is>
          <t>Transitorio</t>
        </is>
      </c>
      <c r="K4" s="38" t="n">
        <v>680</v>
      </c>
      <c r="L4" s="38">
        <f>ROUND(D4/30,0)*K4</f>
        <v/>
      </c>
      <c r="M4" s="38" t="n">
        <v>30</v>
      </c>
      <c r="N4" s="38" t="n">
        <v>1360</v>
      </c>
      <c r="O4" s="38">
        <f>L4+M4</f>
        <v/>
      </c>
      <c r="P4" s="38">
        <f>MAX(0,O4-N4)</f>
        <v/>
      </c>
      <c r="Q4" s="2">
        <f>IF(D4&gt;=60,"Critica",IF(D4&gt;=30,"Attenzione","Regolare"))</f>
        <v/>
      </c>
      <c r="R4" s="2" t="inlineStr">
        <is>
          <t>No</t>
        </is>
      </c>
      <c r="S4" s="2" t="n"/>
      <c r="T4" s="2" t="inlineStr">
        <is>
          <t>No</t>
        </is>
      </c>
      <c r="U4" s="2" t="n"/>
      <c r="V4" s="2" t="inlineStr">
        <is>
          <t>Attenzione</t>
        </is>
      </c>
      <c r="W4" s="38" t="n">
        <v>0</v>
      </c>
      <c r="X4" s="5" t="inlineStr">
        <is>
          <t>Sollecito bonario inviato</t>
        </is>
      </c>
    </row>
    <row r="5">
      <c r="A5" s="7" t="inlineStr">
        <is>
          <t>SFR-004</t>
        </is>
      </c>
      <c r="B5" s="39" t="n">
        <v>46037</v>
      </c>
      <c r="C5" s="39" t="n">
        <v>45971</v>
      </c>
      <c r="D5" s="9">
        <f>MAX(0,TODAY()-C5)</f>
        <v/>
      </c>
      <c r="E5" s="10" t="inlineStr">
        <is>
          <t>Anna Esposito</t>
        </is>
      </c>
      <c r="F5" s="10" t="inlineStr">
        <is>
          <t>Immobiliare Verdi SRL</t>
        </is>
      </c>
      <c r="G5" s="10" t="inlineStr">
        <is>
          <t>App. T2</t>
        </is>
      </c>
      <c r="H5" s="10" t="inlineStr">
        <is>
          <t>Viale Trastevere 21</t>
        </is>
      </c>
      <c r="I5" s="7" t="inlineStr">
        <is>
          <t>Roma</t>
        </is>
      </c>
      <c r="J5" s="7" t="inlineStr">
        <is>
          <t>4+4</t>
        </is>
      </c>
      <c r="K5" s="40" t="n">
        <v>1100</v>
      </c>
      <c r="L5" s="40">
        <f>ROUND(D5/30,0)*K5</f>
        <v/>
      </c>
      <c r="M5" s="40" t="n">
        <v>120</v>
      </c>
      <c r="N5" s="40" t="n">
        <v>3300</v>
      </c>
      <c r="O5" s="40">
        <f>L5+M5</f>
        <v/>
      </c>
      <c r="P5" s="40">
        <f>MAX(0,O5-N5)</f>
        <v/>
      </c>
      <c r="Q5" s="7">
        <f>IF(D5&gt;=60,"Critica",IF(D5&gt;=30,"Attenzione","Regolare"))</f>
        <v/>
      </c>
      <c r="R5" s="7" t="inlineStr">
        <is>
          <t>Sì</t>
        </is>
      </c>
      <c r="S5" s="39" t="n">
        <v>46073</v>
      </c>
      <c r="T5" s="7" t="inlineStr">
        <is>
          <t>Sì</t>
        </is>
      </c>
      <c r="U5" s="39" t="n">
        <v>46099</v>
      </c>
      <c r="V5" s="7" t="inlineStr">
        <is>
          <t>Critica</t>
        </is>
      </c>
      <c r="W5" s="40" t="n">
        <v>1100</v>
      </c>
      <c r="X5" s="10" t="inlineStr">
        <is>
          <t>Accordo parziale in corso</t>
        </is>
      </c>
    </row>
    <row r="6">
      <c r="A6" s="2" t="inlineStr">
        <is>
          <t>SFR-005</t>
        </is>
      </c>
      <c r="B6" s="37" t="n">
        <v>46142</v>
      </c>
      <c r="C6" s="37" t="n">
        <v>46112</v>
      </c>
      <c r="D6" s="4">
        <f>MAX(0,TODAY()-C6)</f>
        <v/>
      </c>
      <c r="E6" s="5" t="inlineStr">
        <is>
          <t>Francesca Romano</t>
        </is>
      </c>
      <c r="F6" s="5" t="inlineStr">
        <is>
          <t>Giovanni Neri</t>
        </is>
      </c>
      <c r="G6" s="5" t="inlineStr">
        <is>
          <t>App. T1</t>
        </is>
      </c>
      <c r="H6" s="5" t="inlineStr">
        <is>
          <t>Piazza Duomo 5</t>
        </is>
      </c>
      <c r="I6" s="2" t="inlineStr">
        <is>
          <t>Milano</t>
        </is>
      </c>
      <c r="J6" s="2" t="inlineStr">
        <is>
          <t>3+2 Concordato</t>
        </is>
      </c>
      <c r="K6" s="38" t="n">
        <v>750</v>
      </c>
      <c r="L6" s="38">
        <f>ROUND(D6/30,0)*K6</f>
        <v/>
      </c>
      <c r="M6" s="38" t="n">
        <v>40</v>
      </c>
      <c r="N6" s="38" t="n">
        <v>1500</v>
      </c>
      <c r="O6" s="38">
        <f>L6+M6</f>
        <v/>
      </c>
      <c r="P6" s="38">
        <f>MAX(0,O6-N6)</f>
        <v/>
      </c>
      <c r="Q6" s="2">
        <f>IF(D6&gt;=60,"Critica",IF(D6&gt;=30,"Attenzione","Regolare"))</f>
        <v/>
      </c>
      <c r="R6" s="2" t="inlineStr">
        <is>
          <t>No</t>
        </is>
      </c>
      <c r="S6" s="2" t="n"/>
      <c r="T6" s="2" t="inlineStr">
        <is>
          <t>No</t>
        </is>
      </c>
      <c r="U6" s="2" t="n"/>
      <c r="V6" s="2" t="inlineStr">
        <is>
          <t>Regolare</t>
        </is>
      </c>
      <c r="W6" s="38" t="n">
        <v>750</v>
      </c>
      <c r="X6" s="5" t="inlineStr">
        <is>
          <t>Primo ritardo, monitoraggio</t>
        </is>
      </c>
    </row>
    <row r="7">
      <c r="A7" s="7" t="inlineStr">
        <is>
          <t>SFR-006</t>
        </is>
      </c>
      <c r="B7" s="39" t="n">
        <v>46081</v>
      </c>
      <c r="C7" s="39" t="n">
        <v>46022</v>
      </c>
      <c r="D7" s="9">
        <f>MAX(0,TODAY()-C7)</f>
        <v/>
      </c>
      <c r="E7" s="10" t="inlineStr">
        <is>
          <t>Giuseppe Conti</t>
        </is>
      </c>
      <c r="F7" s="10" t="inlineStr">
        <is>
          <t>Studio Alfa Immobiliare</t>
        </is>
      </c>
      <c r="G7" s="10" t="inlineStr">
        <is>
          <t>App. T3</t>
        </is>
      </c>
      <c r="H7" s="10" t="inlineStr">
        <is>
          <t>Via Dante 3</t>
        </is>
      </c>
      <c r="I7" s="7" t="inlineStr">
        <is>
          <t>Bologna</t>
        </is>
      </c>
      <c r="J7" s="7" t="inlineStr">
        <is>
          <t>4+4</t>
        </is>
      </c>
      <c r="K7" s="40" t="n">
        <v>950</v>
      </c>
      <c r="L7" s="40">
        <f>ROUND(D7/30,0)*K7</f>
        <v/>
      </c>
      <c r="M7" s="40" t="n">
        <v>75</v>
      </c>
      <c r="N7" s="40" t="n">
        <v>2850</v>
      </c>
      <c r="O7" s="40">
        <f>L7+M7</f>
        <v/>
      </c>
      <c r="P7" s="40">
        <f>MAX(0,O7-N7)</f>
        <v/>
      </c>
      <c r="Q7" s="7">
        <f>IF(D7&gt;=60,"Critica",IF(D7&gt;=30,"Attenzione","Regolare"))</f>
        <v/>
      </c>
      <c r="R7" s="7" t="inlineStr">
        <is>
          <t>Sì</t>
        </is>
      </c>
      <c r="S7" s="39" t="n">
        <v>46106</v>
      </c>
      <c r="T7" s="7" t="inlineStr">
        <is>
          <t>Sì</t>
        </is>
      </c>
      <c r="U7" s="39" t="n">
        <v>46134</v>
      </c>
      <c r="V7" s="7" t="inlineStr">
        <is>
          <t>Critica</t>
        </is>
      </c>
      <c r="W7" s="40" t="n">
        <v>0</v>
      </c>
      <c r="X7" s="10" t="inlineStr">
        <is>
          <t>Nessuna risposta dal conduttore</t>
        </is>
      </c>
    </row>
    <row r="8">
      <c r="A8" s="2" t="inlineStr">
        <is>
          <t>SFR-007</t>
        </is>
      </c>
      <c r="B8" s="37" t="n">
        <v>46112</v>
      </c>
      <c r="C8" s="37" t="n">
        <v>46068</v>
      </c>
      <c r="D8" s="4">
        <f>MAX(0,TODAY()-C8)</f>
        <v/>
      </c>
      <c r="E8" s="5" t="inlineStr">
        <is>
          <t>Sara Greco</t>
        </is>
      </c>
      <c r="F8" s="5" t="inlineStr">
        <is>
          <t>Immobiliare Verdi SRL</t>
        </is>
      </c>
      <c r="G8" s="5" t="inlineStr">
        <is>
          <t>App. T2</t>
        </is>
      </c>
      <c r="H8" s="5" t="inlineStr">
        <is>
          <t>Viale Europa 21</t>
        </is>
      </c>
      <c r="I8" s="2" t="inlineStr">
        <is>
          <t>Napoli</t>
        </is>
      </c>
      <c r="J8" s="2" t="inlineStr">
        <is>
          <t>Transitorio</t>
        </is>
      </c>
      <c r="K8" s="38" t="n">
        <v>700</v>
      </c>
      <c r="L8" s="38">
        <f>ROUND(D8/30,0)*K8</f>
        <v/>
      </c>
      <c r="M8" s="38" t="n">
        <v>55</v>
      </c>
      <c r="N8" s="38" t="n">
        <v>1400</v>
      </c>
      <c r="O8" s="38">
        <f>L8+M8</f>
        <v/>
      </c>
      <c r="P8" s="38">
        <f>MAX(0,O8-N8)</f>
        <v/>
      </c>
      <c r="Q8" s="2">
        <f>IF(D8&gt;=60,"Critica",IF(D8&gt;=30,"Attenzione","Regolare"))</f>
        <v/>
      </c>
      <c r="R8" s="2" t="inlineStr">
        <is>
          <t>Sì</t>
        </is>
      </c>
      <c r="S8" s="37" t="n">
        <v>46127</v>
      </c>
      <c r="T8" s="2" t="inlineStr">
        <is>
          <t>No</t>
        </is>
      </c>
      <c r="U8" s="2" t="n"/>
      <c r="V8" s="2" t="inlineStr">
        <is>
          <t>Attenzione</t>
        </is>
      </c>
      <c r="W8" s="38" t="n">
        <v>350</v>
      </c>
      <c r="X8" s="5" t="inlineStr">
        <is>
          <t>Trattativa in corso</t>
        </is>
      </c>
    </row>
    <row r="9">
      <c r="A9" s="7" t="inlineStr">
        <is>
          <t>SFR-008</t>
        </is>
      </c>
      <c r="B9" s="39" t="n">
        <v>46127</v>
      </c>
      <c r="C9" s="39" t="n">
        <v>46101</v>
      </c>
      <c r="D9" s="9">
        <f>MAX(0,TODAY()-C9)</f>
        <v/>
      </c>
      <c r="E9" s="10" t="inlineStr">
        <is>
          <t>Davide Moretti</t>
        </is>
      </c>
      <c r="F9" s="10" t="inlineStr">
        <is>
          <t>Giovanni Neri</t>
        </is>
      </c>
      <c r="G9" s="10" t="inlineStr">
        <is>
          <t>App. T3</t>
        </is>
      </c>
      <c r="H9" s="10" t="inlineStr">
        <is>
          <t>Corso Vittorio 33</t>
        </is>
      </c>
      <c r="I9" s="7" t="inlineStr">
        <is>
          <t>Firenze</t>
        </is>
      </c>
      <c r="J9" s="7" t="inlineStr">
        <is>
          <t>3+2 Concordato</t>
        </is>
      </c>
      <c r="K9" s="40" t="n">
        <v>1050</v>
      </c>
      <c r="L9" s="40">
        <f>ROUND(D9/30,0)*K9</f>
        <v/>
      </c>
      <c r="M9" s="40" t="n">
        <v>60</v>
      </c>
      <c r="N9" s="40" t="n">
        <v>2100</v>
      </c>
      <c r="O9" s="40">
        <f>L9+M9</f>
        <v/>
      </c>
      <c r="P9" s="40">
        <f>MAX(0,O9-N9)</f>
        <v/>
      </c>
      <c r="Q9" s="7">
        <f>IF(D9&gt;=60,"Critica",IF(D9&gt;=30,"Attenzione","Regolare"))</f>
        <v/>
      </c>
      <c r="R9" s="7" t="inlineStr">
        <is>
          <t>No</t>
        </is>
      </c>
      <c r="S9" s="7" t="n"/>
      <c r="T9" s="7" t="inlineStr">
        <is>
          <t>No</t>
        </is>
      </c>
      <c r="U9" s="7" t="n"/>
      <c r="V9" s="7" t="inlineStr">
        <is>
          <t>Attenzione</t>
        </is>
      </c>
      <c r="W9" s="40" t="n">
        <v>0</v>
      </c>
      <c r="X9" s="10" t="inlineStr">
        <is>
          <t>Sollecito telefonico effettuato</t>
        </is>
      </c>
    </row>
    <row r="10">
      <c r="A10" s="2" t="inlineStr">
        <is>
          <t>SFR-009</t>
        </is>
      </c>
      <c r="B10" s="37" t="n">
        <v>46053</v>
      </c>
      <c r="C10" s="37" t="n">
        <v>45961</v>
      </c>
      <c r="D10" s="4">
        <f>MAX(0,TODAY()-C10)</f>
        <v/>
      </c>
      <c r="E10" s="5" t="inlineStr">
        <is>
          <t>Elena De Luca</t>
        </is>
      </c>
      <c r="F10" s="5" t="inlineStr">
        <is>
          <t>Studio Alfa Immobiliare</t>
        </is>
      </c>
      <c r="G10" s="5" t="inlineStr">
        <is>
          <t>App. T4</t>
        </is>
      </c>
      <c r="H10" s="5" t="inlineStr">
        <is>
          <t>Via Manzoni 7</t>
        </is>
      </c>
      <c r="I10" s="2" t="inlineStr">
        <is>
          <t>Milano</t>
        </is>
      </c>
      <c r="J10" s="2" t="inlineStr">
        <is>
          <t>4+4</t>
        </is>
      </c>
      <c r="K10" s="38" t="n">
        <v>1450</v>
      </c>
      <c r="L10" s="38">
        <f>ROUND(D10/30,0)*K10</f>
        <v/>
      </c>
      <c r="M10" s="38" t="n">
        <v>150</v>
      </c>
      <c r="N10" s="38" t="n">
        <v>4350</v>
      </c>
      <c r="O10" s="38">
        <f>L10+M10</f>
        <v/>
      </c>
      <c r="P10" s="38">
        <f>MAX(0,O10-N10)</f>
        <v/>
      </c>
      <c r="Q10" s="2">
        <f>IF(D10&gt;=60,"Critica",IF(D10&gt;=30,"Attenzione","Regolare"))</f>
        <v/>
      </c>
      <c r="R10" s="2" t="inlineStr">
        <is>
          <t>Sì</t>
        </is>
      </c>
      <c r="S10" s="37" t="n">
        <v>46063</v>
      </c>
      <c r="T10" s="2" t="inlineStr">
        <is>
          <t>Sì</t>
        </is>
      </c>
      <c r="U10" s="37" t="n">
        <v>46086</v>
      </c>
      <c r="V10" s="2" t="inlineStr">
        <is>
          <t>Critica</t>
        </is>
      </c>
      <c r="W10" s="38" t="n">
        <v>2900</v>
      </c>
      <c r="X10" s="5" t="inlineStr">
        <is>
          <t>Accordo bonario raggiunto parzialmente</t>
        </is>
      </c>
    </row>
    <row r="11">
      <c r="A11" s="12" t="inlineStr">
        <is>
          <t>TOTALI</t>
        </is>
      </c>
      <c r="B11" s="13" t="n"/>
      <c r="C11" s="13" t="n"/>
      <c r="D11" s="14">
        <f>AVERAGE(D2:D10)</f>
        <v/>
      </c>
      <c r="E11" s="13" t="n"/>
      <c r="F11" s="13" t="n"/>
      <c r="G11" s="13" t="n"/>
      <c r="H11" s="13" t="n"/>
      <c r="I11" s="13" t="n"/>
      <c r="J11" s="13" t="n"/>
      <c r="K11" s="41">
        <f>SUM(K2:K10)</f>
        <v/>
      </c>
      <c r="L11" s="41">
        <f>SUM(L2:L10)</f>
        <v/>
      </c>
      <c r="M11" s="41">
        <f>SUM(M2:M10)</f>
        <v/>
      </c>
      <c r="N11" s="41">
        <f>SUM(N2:N10)</f>
        <v/>
      </c>
      <c r="O11" s="41">
        <f>SUM(O2:O10)</f>
        <v/>
      </c>
      <c r="P11" s="41">
        <f>SUM(P2:P10)</f>
        <v/>
      </c>
      <c r="Q11" s="13" t="n"/>
      <c r="R11" s="13" t="n"/>
      <c r="S11" s="13" t="n"/>
      <c r="T11" s="13" t="n"/>
      <c r="U11" s="13" t="n"/>
      <c r="V11" s="13" t="n"/>
      <c r="W11" s="41">
        <f>SUM(W2:W10)</f>
        <v/>
      </c>
      <c r="X11" s="13" t="n"/>
    </row>
  </sheetData>
  <conditionalFormatting sqref="A2:A10">
    <cfRule type="expression" priority="1" dxfId="0" stopIfTrue="0">
      <formula>$Q2="Critica"</formula>
    </cfRule>
    <cfRule type="expression" priority="2" dxfId="1" stopIfTrue="0">
      <formula>$Q2="Attenzione"</formula>
    </cfRule>
  </conditionalFormatting>
  <conditionalFormatting sqref="B2:B10">
    <cfRule type="expression" priority="3" dxfId="0" stopIfTrue="0">
      <formula>$Q2="Critica"</formula>
    </cfRule>
    <cfRule type="expression" priority="4" dxfId="1" stopIfTrue="0">
      <formula>$Q2="Attenzione"</formula>
    </cfRule>
  </conditionalFormatting>
  <conditionalFormatting sqref="C2:C10">
    <cfRule type="expression" priority="5" dxfId="0" stopIfTrue="0">
      <formula>$Q2="Critica"</formula>
    </cfRule>
    <cfRule type="expression" priority="6" dxfId="1" stopIfTrue="0">
      <formula>$Q2="Attenzione"</formula>
    </cfRule>
  </conditionalFormatting>
  <conditionalFormatting sqref="D2:D10">
    <cfRule type="expression" priority="7" dxfId="0" stopIfTrue="0">
      <formula>$Q2="Critica"</formula>
    </cfRule>
    <cfRule type="expression" priority="8" dxfId="1" stopIfTrue="0">
      <formula>$Q2="Attenzione"</formula>
    </cfRule>
  </conditionalFormatting>
  <conditionalFormatting sqref="E2:E10">
    <cfRule type="expression" priority="9" dxfId="0" stopIfTrue="0">
      <formula>$Q2="Critica"</formula>
    </cfRule>
    <cfRule type="expression" priority="10" dxfId="1" stopIfTrue="0">
      <formula>$Q2="Attenzione"</formula>
    </cfRule>
  </conditionalFormatting>
  <conditionalFormatting sqref="F2:F10">
    <cfRule type="expression" priority="11" dxfId="0" stopIfTrue="0">
      <formula>$Q2="Critica"</formula>
    </cfRule>
    <cfRule type="expression" priority="12" dxfId="1" stopIfTrue="0">
      <formula>$Q2="Attenzione"</formula>
    </cfRule>
  </conditionalFormatting>
  <conditionalFormatting sqref="G2:G10">
    <cfRule type="expression" priority="13" dxfId="0" stopIfTrue="0">
      <formula>$Q2="Critica"</formula>
    </cfRule>
    <cfRule type="expression" priority="14" dxfId="1" stopIfTrue="0">
      <formula>$Q2="Attenzione"</formula>
    </cfRule>
  </conditionalFormatting>
  <conditionalFormatting sqref="H2:H10">
    <cfRule type="expression" priority="15" dxfId="0" stopIfTrue="0">
      <formula>$Q2="Critica"</formula>
    </cfRule>
    <cfRule type="expression" priority="16" dxfId="1" stopIfTrue="0">
      <formula>$Q2="Attenzione"</formula>
    </cfRule>
  </conditionalFormatting>
  <conditionalFormatting sqref="I2:I10">
    <cfRule type="expression" priority="17" dxfId="0" stopIfTrue="0">
      <formula>$Q2="Critica"</formula>
    </cfRule>
    <cfRule type="expression" priority="18" dxfId="1" stopIfTrue="0">
      <formula>$Q2="Attenzione"</formula>
    </cfRule>
  </conditionalFormatting>
  <conditionalFormatting sqref="J2:J10">
    <cfRule type="expression" priority="19" dxfId="0" stopIfTrue="0">
      <formula>$Q2="Critica"</formula>
    </cfRule>
    <cfRule type="expression" priority="20" dxfId="1" stopIfTrue="0">
      <formula>$Q2="Attenzione"</formula>
    </cfRule>
  </conditionalFormatting>
  <conditionalFormatting sqref="K2:K10">
    <cfRule type="expression" priority="21" dxfId="0" stopIfTrue="0">
      <formula>$Q2="Critica"</formula>
    </cfRule>
    <cfRule type="expression" priority="22" dxfId="1" stopIfTrue="0">
      <formula>$Q2="Attenzione"</formula>
    </cfRule>
  </conditionalFormatting>
  <conditionalFormatting sqref="L2:L10">
    <cfRule type="expression" priority="23" dxfId="0" stopIfTrue="0">
      <formula>$Q2="Critica"</formula>
    </cfRule>
    <cfRule type="expression" priority="24" dxfId="1" stopIfTrue="0">
      <formula>$Q2="Attenzione"</formula>
    </cfRule>
  </conditionalFormatting>
  <conditionalFormatting sqref="M2:M10">
    <cfRule type="expression" priority="25" dxfId="0" stopIfTrue="0">
      <formula>$Q2="Critica"</formula>
    </cfRule>
    <cfRule type="expression" priority="26" dxfId="1" stopIfTrue="0">
      <formula>$Q2="Attenzione"</formula>
    </cfRule>
  </conditionalFormatting>
  <conditionalFormatting sqref="N2:N10">
    <cfRule type="expression" priority="27" dxfId="0" stopIfTrue="0">
      <formula>$Q2="Critica"</formula>
    </cfRule>
    <cfRule type="expression" priority="28" dxfId="1" stopIfTrue="0">
      <formula>$Q2="Attenzione"</formula>
    </cfRule>
  </conditionalFormatting>
  <conditionalFormatting sqref="O2:O10">
    <cfRule type="expression" priority="29" dxfId="0" stopIfTrue="0">
      <formula>$Q2="Critica"</formula>
    </cfRule>
    <cfRule type="expression" priority="30" dxfId="1" stopIfTrue="0">
      <formula>$Q2="Attenzione"</formula>
    </cfRule>
  </conditionalFormatting>
  <conditionalFormatting sqref="P2:P10">
    <cfRule type="expression" priority="31" dxfId="0" stopIfTrue="0">
      <formula>$Q2="Critica"</formula>
    </cfRule>
    <cfRule type="expression" priority="32" dxfId="1" stopIfTrue="0">
      <formula>$Q2="Attenzione"</formula>
    </cfRule>
  </conditionalFormatting>
  <conditionalFormatting sqref="Q2:Q10">
    <cfRule type="expression" priority="33" dxfId="0" stopIfTrue="0">
      <formula>$Q2="Critica"</formula>
    </cfRule>
    <cfRule type="expression" priority="34" dxfId="1" stopIfTrue="0">
      <formula>$Q2="Attenzione"</formula>
    </cfRule>
  </conditionalFormatting>
  <conditionalFormatting sqref="R2:R10">
    <cfRule type="expression" priority="35" dxfId="0" stopIfTrue="0">
      <formula>$Q2="Critica"</formula>
    </cfRule>
    <cfRule type="expression" priority="36" dxfId="1" stopIfTrue="0">
      <formula>$Q2="Attenzione"</formula>
    </cfRule>
  </conditionalFormatting>
  <conditionalFormatting sqref="S2:S10">
    <cfRule type="expression" priority="37" dxfId="0" stopIfTrue="0">
      <formula>$Q2="Critica"</formula>
    </cfRule>
    <cfRule type="expression" priority="38" dxfId="1" stopIfTrue="0">
      <formula>$Q2="Attenzione"</formula>
    </cfRule>
  </conditionalFormatting>
  <conditionalFormatting sqref="T2:T10">
    <cfRule type="expression" priority="39" dxfId="0" stopIfTrue="0">
      <formula>$Q2="Critica"</formula>
    </cfRule>
    <cfRule type="expression" priority="40" dxfId="1" stopIfTrue="0">
      <formula>$Q2="Attenzione"</formula>
    </cfRule>
  </conditionalFormatting>
  <conditionalFormatting sqref="U2:U10">
    <cfRule type="expression" priority="41" dxfId="0" stopIfTrue="0">
      <formula>$Q2="Critica"</formula>
    </cfRule>
    <cfRule type="expression" priority="42" dxfId="1" stopIfTrue="0">
      <formula>$Q2="Attenzione"</formula>
    </cfRule>
  </conditionalFormatting>
  <conditionalFormatting sqref="V2:V10">
    <cfRule type="expression" priority="43" dxfId="0" stopIfTrue="0">
      <formula>$Q2="Critica"</formula>
    </cfRule>
    <cfRule type="expression" priority="44" dxfId="1" stopIfTrue="0">
      <formula>$Q2="Attenzione"</formula>
    </cfRule>
  </conditionalFormatting>
  <conditionalFormatting sqref="W2:W10">
    <cfRule type="expression" priority="45" dxfId="0" stopIfTrue="0">
      <formula>$Q2="Critica"</formula>
    </cfRule>
    <cfRule type="expression" priority="46" dxfId="1" stopIfTrue="0">
      <formula>$Q2="Attenzione"</formula>
    </cfRule>
  </conditionalFormatting>
  <conditionalFormatting sqref="X2:X10">
    <cfRule type="expression" priority="47" dxfId="0" stopIfTrue="0">
      <formula>$Q2="Critica"</formula>
    </cfRule>
    <cfRule type="expression" priority="48" dxfId="1" stopIfTrue="0">
      <formula>$Q2="Attenzione"</formula>
    </cfRule>
  </conditionalFormatting>
  <dataValidations count="3">
    <dataValidation sqref="R2:R100" showErrorMessage="1" showInputMessage="1" allowBlank="1" type="list">
      <formula1>"Sì,No"</formula1>
    </dataValidation>
    <dataValidation sqref="T2:T100" showErrorMessage="1" showInputMessage="1" allowBlank="1" type="list">
      <formula1>"Sì,No"</formula1>
    </dataValidation>
    <dataValidation sqref="V2:V100" showErrorMessage="1" showInputMessage="1" allowBlank="1" type="list">
      <formula1>"Regolare,Attenzione,Critica,Intimazione inviata,Ricorso depositato,Accordo bonario,Chiusa"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5" customHeight="1">
      <c r="A1" s="16" t="inlineStr">
        <is>
          <t>RIEPILOGO PRATICHE SFRATTO PER MOROSITÀ</t>
        </is>
      </c>
      <c r="B1" s="17" t="n"/>
      <c r="C1" s="17" t="n"/>
      <c r="D1" s="17" t="n"/>
      <c r="E1" s="18" t="n"/>
    </row>
    <row r="2"/>
    <row r="3">
      <c r="A3" s="19" t="inlineStr">
        <is>
          <t>Indicatore</t>
        </is>
      </c>
      <c r="B3" s="19" t="inlineStr">
        <is>
          <t>Valore</t>
        </is>
      </c>
      <c r="C3" s="19" t="inlineStr">
        <is>
          <t>Note</t>
        </is>
      </c>
    </row>
    <row r="4">
      <c r="A4" s="20" t="inlineStr">
        <is>
          <t>Pratiche Totali</t>
        </is>
      </c>
      <c r="B4" s="21">
        <f>COUNTA(Dati_Sfratti!A2:A10)</f>
        <v/>
      </c>
      <c r="C4" s="22" t="inlineStr">
        <is>
          <t>Numero totale pratiche</t>
        </is>
      </c>
    </row>
    <row r="5">
      <c r="A5" s="23" t="inlineStr">
        <is>
          <t>Pratiche Regolare</t>
        </is>
      </c>
      <c r="B5" s="21">
        <f>COUNTIF(Dati_Sfratti!V2:V10,"Regolare")</f>
        <v/>
      </c>
      <c r="C5" s="24" t="inlineStr">
        <is>
          <t>Stato Regolare</t>
        </is>
      </c>
    </row>
    <row r="6">
      <c r="A6" s="20" t="inlineStr">
        <is>
          <t>Pratiche Attenzione</t>
        </is>
      </c>
      <c r="B6" s="21">
        <f>COUNTIF(Dati_Sfratti!V2:V10,"Attenzione")</f>
        <v/>
      </c>
      <c r="C6" s="22" t="inlineStr">
        <is>
          <t>Stato Attenzione</t>
        </is>
      </c>
    </row>
    <row r="7">
      <c r="A7" s="23" t="inlineStr">
        <is>
          <t>Pratiche Critica</t>
        </is>
      </c>
      <c r="B7" s="21">
        <f>COUNTIF(Dati_Sfratti!V2:V10,"Critica")</f>
        <v/>
      </c>
      <c r="C7" s="24" t="inlineStr">
        <is>
          <t>Stato Critica</t>
        </is>
      </c>
    </row>
    <row r="8">
      <c r="A8" s="20" t="inlineStr">
        <is>
          <t>Pratiche con Intimazione</t>
        </is>
      </c>
      <c r="B8" s="21">
        <f>COUNTIF(Dati_Sfratti!R2:R10,"Sì")</f>
        <v/>
      </c>
      <c r="C8" s="22" t="inlineStr">
        <is>
          <t>Intimazione inviata</t>
        </is>
      </c>
    </row>
    <row r="9">
      <c r="A9" s="23" t="inlineStr">
        <is>
          <t>Pratiche con Ricorso</t>
        </is>
      </c>
      <c r="B9" s="42">
        <f>COUNTIF(Dati_Sfratti!T2:T10,"Sì")</f>
        <v/>
      </c>
      <c r="C9" s="24" t="inlineStr">
        <is>
          <t>Ricorso depositato</t>
        </is>
      </c>
    </row>
    <row r="10">
      <c r="A10" s="20" t="inlineStr">
        <is>
          <t>Arretrati Totali €</t>
        </is>
      </c>
      <c r="B10" s="42">
        <f>SUM(Dati_Sfratti!L2:L10)</f>
        <v/>
      </c>
      <c r="C10" s="22" t="inlineStr">
        <is>
          <t>Somma arretrati</t>
        </is>
      </c>
    </row>
    <row r="11">
      <c r="A11" s="23" t="inlineStr">
        <is>
          <t>Spese Accessorie Totali €</t>
        </is>
      </c>
      <c r="B11" s="42">
        <f>SUM(Dati_Sfratti!M2:M10)</f>
        <v/>
      </c>
      <c r="C11" s="24" t="inlineStr">
        <is>
          <t>Somma spese accessorie</t>
        </is>
      </c>
    </row>
    <row r="12">
      <c r="A12" s="20" t="inlineStr">
        <is>
          <t>Totale Esposizione €</t>
        </is>
      </c>
      <c r="B12" s="42">
        <f>SUM(Dati_Sfratti!O2:O10)</f>
        <v/>
      </c>
      <c r="C12" s="22" t="inlineStr">
        <is>
          <t>Esposizione complessiva</t>
        </is>
      </c>
    </row>
    <row r="13">
      <c r="A13" s="23" t="inlineStr">
        <is>
          <t>Depositi Cauzionali Totali €</t>
        </is>
      </c>
      <c r="B13" s="42">
        <f>SUM(Dati_Sfratti!N2:N10)</f>
        <v/>
      </c>
      <c r="C13" s="24" t="inlineStr">
        <is>
          <t>Somma depositi</t>
        </is>
      </c>
    </row>
    <row r="14">
      <c r="A14" s="20" t="inlineStr">
        <is>
          <t>Saldo Netto Dopo Depositi €</t>
        </is>
      </c>
      <c r="B14" s="42">
        <f>SUM(Dati_Sfratti!P2:P10)</f>
        <v/>
      </c>
      <c r="C14" s="22" t="inlineStr">
        <is>
          <t>Esposizione netta</t>
        </is>
      </c>
    </row>
    <row r="15">
      <c r="A15" s="23" t="inlineStr">
        <is>
          <t>Recuperato Totale €</t>
        </is>
      </c>
      <c r="B15" s="42">
        <f>SUM(Dati_Sfratti!W2:W10)</f>
        <v/>
      </c>
      <c r="C15" s="24" t="inlineStr">
        <is>
          <t>Somma recuperi</t>
        </is>
      </c>
    </row>
    <row r="16">
      <c r="A16" s="20" t="inlineStr">
        <is>
          <t>Arretrati Medi €</t>
        </is>
      </c>
      <c r="B16" s="21">
        <f>IFERROR(AVERAGE(Dati_Sfratti!L2:L10),0)</f>
        <v/>
      </c>
      <c r="C16" s="22" t="inlineStr">
        <is>
          <t>Media arretrati per pratica</t>
        </is>
      </c>
    </row>
    <row r="17">
      <c r="A17" s="23" t="inlineStr">
        <is>
          <t>Morosità Media (giorni)</t>
        </is>
      </c>
      <c r="B17" s="43">
        <f>IFERROR(AVERAGE(Dati_Sfratti!D2:D10),0)</f>
        <v/>
      </c>
      <c r="C17" s="24" t="inlineStr">
        <is>
          <t>Media giorni morosità</t>
        </is>
      </c>
    </row>
    <row r="18">
      <c r="A18" s="20" t="inlineStr">
        <is>
          <t>Tasso Recupero %</t>
        </is>
      </c>
      <c r="B18" s="21">
        <f>IFERROR(SUM(Dati_Sfratti!W2:W10)/SUM(Dati_Sfratti!O2:O10)*100,0)</f>
        <v/>
      </c>
      <c r="C18" s="22" t="inlineStr">
        <is>
          <t>Recuperato / Esposizione</t>
        </is>
      </c>
    </row>
    <row r="19"/>
    <row r="20"/>
    <row r="21"/>
    <row r="22">
      <c r="A22" s="27" t="inlineStr">
        <is>
          <t>Stato Pratica</t>
        </is>
      </c>
      <c r="B22" s="27" t="inlineStr">
        <is>
          <t>Conteggio</t>
        </is>
      </c>
    </row>
    <row r="23">
      <c r="A23" t="inlineStr">
        <is>
          <t>Regolare</t>
        </is>
      </c>
      <c r="B23">
        <f>COUNTIF(Dati_Sfratti!V2:V10,"Regolare")</f>
        <v/>
      </c>
    </row>
    <row r="24">
      <c r="A24" t="inlineStr">
        <is>
          <t>Attenzione</t>
        </is>
      </c>
      <c r="B24">
        <f>COUNTIF(Dati_Sfratti!V2:V10,"Attenzione")</f>
        <v/>
      </c>
    </row>
    <row r="25">
      <c r="A25" t="inlineStr">
        <is>
          <t>Critica</t>
        </is>
      </c>
      <c r="B25">
        <f>COUNTIF(Dati_Sfratti!V2:V10,"Critica")</f>
        <v/>
      </c>
    </row>
    <row r="26">
      <c r="A26" t="inlineStr">
        <is>
          <t>Intimazione inviata</t>
        </is>
      </c>
      <c r="B26">
        <f>COUNTIF(Dati_Sfratti!V2:V10,"Intimazione inviata")</f>
        <v/>
      </c>
    </row>
    <row r="27">
      <c r="A27" t="inlineStr">
        <is>
          <t>Ricorso depositato</t>
        </is>
      </c>
      <c r="B27">
        <f>COUNTIF(Dati_Sfratti!V2:V10,"Ricorso depositato")</f>
        <v/>
      </c>
    </row>
    <row r="28"/>
    <row r="29"/>
    <row r="30">
      <c r="A30" s="27" t="inlineStr">
        <is>
          <t>Comune</t>
        </is>
      </c>
      <c r="B30" s="27" t="inlineStr">
        <is>
          <t>Esposizione €</t>
        </is>
      </c>
    </row>
    <row r="31">
      <c r="A31" t="inlineStr">
        <is>
          <t>Milano</t>
        </is>
      </c>
      <c r="B31" s="44">
        <f>SUMIF(Dati_Sfratti!I2:I10,"Milano",Dati_Sfratti!O2:O10)</f>
        <v/>
      </c>
    </row>
    <row r="32">
      <c r="A32" t="inlineStr">
        <is>
          <t>Roma</t>
        </is>
      </c>
      <c r="B32" s="44">
        <f>SUMIF(Dati_Sfratti!I2:I10,"Roma",Dati_Sfratti!O2:O10)</f>
        <v/>
      </c>
    </row>
    <row r="33">
      <c r="A33" t="inlineStr">
        <is>
          <t>Torino</t>
        </is>
      </c>
      <c r="B33" s="44">
        <f>SUMIF(Dati_Sfratti!I2:I10,"Torino",Dati_Sfratti!O2:O10)</f>
        <v/>
      </c>
    </row>
    <row r="34">
      <c r="A34" t="inlineStr">
        <is>
          <t>Bologna</t>
        </is>
      </c>
      <c r="B34" s="44">
        <f>SUMIF(Dati_Sfratti!I2:I10,"Bologna",Dati_Sfratti!O2:O10)</f>
        <v/>
      </c>
    </row>
    <row r="35">
      <c r="A35" t="inlineStr">
        <is>
          <t>Napoli</t>
        </is>
      </c>
      <c r="B35" s="44">
        <f>SUMIF(Dati_Sfratti!I2:I10,"Napoli",Dati_Sfratti!O2:O10)</f>
        <v/>
      </c>
    </row>
    <row r="36">
      <c r="A36" t="inlineStr">
        <is>
          <t>Firenze</t>
        </is>
      </c>
      <c r="B36" s="44">
        <f>SUMIF(Dati_Sfratti!I2:I10,"Firenze",Dati_Sfratti!O2:O10)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22" customWidth="1" min="3" max="3"/>
    <col width="26" customWidth="1" min="4" max="4"/>
    <col width="22" customWidth="1" min="5" max="5"/>
    <col width="30" customWidth="1" min="6" max="6"/>
    <col width="16" customWidth="1" min="7" max="7"/>
    <col width="18" customWidth="1" min="8" max="8"/>
    <col width="16" customWidth="1" min="9" max="9"/>
    <col width="16" customWidth="1" min="10" max="10"/>
    <col width="18" customWidth="1" min="11" max="11"/>
    <col width="16" customWidth="1" min="12" max="12"/>
    <col width="18" customWidth="1" min="13" max="13"/>
    <col width="16" customWidth="1" min="14" max="14"/>
  </cols>
  <sheetData>
    <row r="1" ht="30" customHeight="1">
      <c r="A1" s="1" t="inlineStr">
        <is>
          <t>ID Contratto</t>
        </is>
      </c>
      <c r="B1" s="1" t="inlineStr">
        <is>
          <t>Conduttore</t>
        </is>
      </c>
      <c r="C1" s="1" t="inlineStr">
        <is>
          <t>Codice Fiscale</t>
        </is>
      </c>
      <c r="D1" s="1" t="inlineStr">
        <is>
          <t>Locatore / Società</t>
        </is>
      </c>
      <c r="E1" s="1" t="inlineStr">
        <is>
          <t>P.IVA / C.F. Locatore</t>
        </is>
      </c>
      <c r="F1" s="1" t="inlineStr">
        <is>
          <t>Indirizzo Immobile</t>
        </is>
      </c>
      <c r="G1" s="1" t="inlineStr">
        <is>
          <t>Comune</t>
        </is>
      </c>
      <c r="H1" s="1" t="inlineStr">
        <is>
          <t>Tipo Contratto</t>
        </is>
      </c>
      <c r="I1" s="1" t="inlineStr">
        <is>
          <t>Decorrenza</t>
        </is>
      </c>
      <c r="J1" s="1" t="inlineStr">
        <is>
          <t>Scadenza</t>
        </is>
      </c>
      <c r="K1" s="1" t="inlineStr">
        <is>
          <t>Canone Mensile €</t>
        </is>
      </c>
      <c r="L1" s="1" t="inlineStr">
        <is>
          <t>Cauzione €</t>
        </is>
      </c>
      <c r="M1" s="1" t="inlineStr">
        <is>
          <t>Registrazione RLI</t>
        </is>
      </c>
      <c r="N1" s="1" t="inlineStr">
        <is>
          <t>Stato Contratto</t>
        </is>
      </c>
    </row>
    <row r="2">
      <c r="A2" s="2" t="inlineStr">
        <is>
          <t>CTR-001</t>
        </is>
      </c>
      <c r="B2" s="5" t="inlineStr">
        <is>
          <t>Marco Rossi</t>
        </is>
      </c>
      <c r="C2" s="5" t="inlineStr">
        <is>
          <t>RSSMRC85M01F205X</t>
        </is>
      </c>
      <c r="D2" s="5" t="inlineStr">
        <is>
          <t>Immobiliare Verdi SRL</t>
        </is>
      </c>
      <c r="E2" s="5" t="inlineStr">
        <is>
          <t>P.IVA 01234567890</t>
        </is>
      </c>
      <c r="F2" s="5" t="inlineStr">
        <is>
          <t>Via Roma 12</t>
        </is>
      </c>
      <c r="G2" s="2" t="inlineStr">
        <is>
          <t>Milano</t>
        </is>
      </c>
      <c r="H2" s="2" t="inlineStr">
        <is>
          <t>4+4</t>
        </is>
      </c>
      <c r="I2" s="37" t="n">
        <v>43891</v>
      </c>
      <c r="J2" s="37" t="n">
        <v>46811</v>
      </c>
      <c r="K2" s="38" t="n">
        <v>1200</v>
      </c>
      <c r="L2" s="38" t="n">
        <v>3600</v>
      </c>
      <c r="M2" s="2" t="inlineStr">
        <is>
          <t>Sì</t>
        </is>
      </c>
      <c r="N2" s="2">
        <f>IF(TODAY()&gt;J2  ,"Scaduto","In corso")</f>
        <v/>
      </c>
    </row>
    <row r="3">
      <c r="A3" s="7" t="inlineStr">
        <is>
          <t>CTR-002</t>
        </is>
      </c>
      <c r="B3" s="10" t="inlineStr">
        <is>
          <t>Giulia Bianchi</t>
        </is>
      </c>
      <c r="C3" s="10" t="inlineStr">
        <is>
          <t>BNCGLI92F41H501Y</t>
        </is>
      </c>
      <c r="D3" s="10" t="inlineStr">
        <is>
          <t>Giovanni Neri</t>
        </is>
      </c>
      <c r="E3" s="10" t="inlineStr">
        <is>
          <t>C.F. NRIGNN68A15H501Z</t>
        </is>
      </c>
      <c r="F3" s="10" t="inlineStr">
        <is>
          <t>Corso Italia 45</t>
        </is>
      </c>
      <c r="G3" s="7" t="inlineStr">
        <is>
          <t>Roma</t>
        </is>
      </c>
      <c r="H3" s="7" t="inlineStr">
        <is>
          <t>3+2 Concordato</t>
        </is>
      </c>
      <c r="I3" s="39" t="n">
        <v>44348</v>
      </c>
      <c r="J3" s="39" t="n">
        <v>46173</v>
      </c>
      <c r="K3" s="40" t="n">
        <v>850</v>
      </c>
      <c r="L3" s="40" t="n">
        <v>2550</v>
      </c>
      <c r="M3" s="7" t="inlineStr">
        <is>
          <t>Sì</t>
        </is>
      </c>
      <c r="N3" s="7">
        <f>IF(TODAY()&gt;J3  ,"Scaduto","In corso")</f>
        <v/>
      </c>
    </row>
    <row r="4">
      <c r="A4" s="2" t="inlineStr">
        <is>
          <t>CTR-003</t>
        </is>
      </c>
      <c r="B4" s="5" t="inlineStr">
        <is>
          <t>Luca Ferrari</t>
        </is>
      </c>
      <c r="C4" s="5" t="inlineStr">
        <is>
          <t>FRRLCU78C14F839P</t>
        </is>
      </c>
      <c r="D4" s="5" t="inlineStr">
        <is>
          <t>Studio Alfa Immobiliare</t>
        </is>
      </c>
      <c r="E4" s="5" t="inlineStr">
        <is>
          <t>P.IVA 09876543210</t>
        </is>
      </c>
      <c r="F4" s="5" t="inlineStr">
        <is>
          <t>Via Garibaldi 8</t>
        </is>
      </c>
      <c r="G4" s="2" t="inlineStr">
        <is>
          <t>Torino</t>
        </is>
      </c>
      <c r="H4" s="2" t="inlineStr">
        <is>
          <t>Transitorio</t>
        </is>
      </c>
      <c r="I4" s="37" t="n">
        <v>45658</v>
      </c>
      <c r="J4" s="37" t="n">
        <v>46387</v>
      </c>
      <c r="K4" s="38" t="n">
        <v>680</v>
      </c>
      <c r="L4" s="38" t="n">
        <v>1360</v>
      </c>
      <c r="M4" s="2" t="inlineStr">
        <is>
          <t>Sì</t>
        </is>
      </c>
      <c r="N4" s="2">
        <f>IF(TODAY()&gt;J4  ,"Scaduto","In corso")</f>
        <v/>
      </c>
    </row>
    <row r="5">
      <c r="A5" s="7" t="inlineStr">
        <is>
          <t>CTR-004</t>
        </is>
      </c>
      <c r="B5" s="10" t="inlineStr">
        <is>
          <t>Anna Esposito</t>
        </is>
      </c>
      <c r="C5" s="10" t="inlineStr">
        <is>
          <t>SPSNNA80E41F839Q</t>
        </is>
      </c>
      <c r="D5" s="10" t="inlineStr">
        <is>
          <t>Immobiliare Verdi SRL</t>
        </is>
      </c>
      <c r="E5" s="10" t="inlineStr">
        <is>
          <t>P.IVA 01234567890</t>
        </is>
      </c>
      <c r="F5" s="10" t="inlineStr">
        <is>
          <t>Viale Trastevere 21</t>
        </is>
      </c>
      <c r="G5" s="7" t="inlineStr">
        <is>
          <t>Roma</t>
        </is>
      </c>
      <c r="H5" s="7" t="inlineStr">
        <is>
          <t>4+4</t>
        </is>
      </c>
      <c r="I5" s="39" t="n">
        <v>43709</v>
      </c>
      <c r="J5" s="39" t="n">
        <v>46630</v>
      </c>
      <c r="K5" s="40" t="n">
        <v>1100</v>
      </c>
      <c r="L5" s="40" t="n">
        <v>3300</v>
      </c>
      <c r="M5" s="7" t="inlineStr">
        <is>
          <t>Sì</t>
        </is>
      </c>
      <c r="N5" s="7">
        <f>IF(TODAY()&gt;J5  ,"Scaduto","In corso")</f>
        <v/>
      </c>
    </row>
    <row r="6">
      <c r="A6" s="2" t="inlineStr">
        <is>
          <t>CTR-005</t>
        </is>
      </c>
      <c r="B6" s="5" t="inlineStr">
        <is>
          <t>Francesca Romano</t>
        </is>
      </c>
      <c r="C6" s="5" t="inlineStr">
        <is>
          <t>RMNFNC95P50H501R</t>
        </is>
      </c>
      <c r="D6" s="5" t="inlineStr">
        <is>
          <t>Giovanni Neri</t>
        </is>
      </c>
      <c r="E6" s="5" t="inlineStr">
        <is>
          <t>C.F. NRIGNN68A15H501Z</t>
        </is>
      </c>
      <c r="F6" s="5" t="inlineStr">
        <is>
          <t>Piazza Duomo 5</t>
        </is>
      </c>
      <c r="G6" s="2" t="inlineStr">
        <is>
          <t>Milano</t>
        </is>
      </c>
      <c r="H6" s="2" t="inlineStr">
        <is>
          <t>3+2 Concordato</t>
        </is>
      </c>
      <c r="I6" s="37" t="n">
        <v>44958</v>
      </c>
      <c r="J6" s="37" t="n">
        <v>46783</v>
      </c>
      <c r="K6" s="38" t="n">
        <v>750</v>
      </c>
      <c r="L6" s="38" t="n">
        <v>1500</v>
      </c>
      <c r="M6" s="2" t="inlineStr">
        <is>
          <t>Sì</t>
        </is>
      </c>
      <c r="N6" s="2">
        <f>IF(TODAY()&gt;J6  ,"Scaduto","In corso")</f>
        <v/>
      </c>
    </row>
    <row r="7">
      <c r="A7" s="7" t="inlineStr">
        <is>
          <t>CTR-006</t>
        </is>
      </c>
      <c r="B7" s="10" t="inlineStr">
        <is>
          <t>Giuseppe Conti</t>
        </is>
      </c>
      <c r="C7" s="10" t="inlineStr">
        <is>
          <t>CNTGPP72B10A944S</t>
        </is>
      </c>
      <c r="D7" s="10" t="inlineStr">
        <is>
          <t>Studio Alfa Immobiliare</t>
        </is>
      </c>
      <c r="E7" s="10" t="inlineStr">
        <is>
          <t>P.IVA 09876543210</t>
        </is>
      </c>
      <c r="F7" s="10" t="inlineStr">
        <is>
          <t>Via Dante 3</t>
        </is>
      </c>
      <c r="G7" s="7" t="inlineStr">
        <is>
          <t>Bologna</t>
        </is>
      </c>
      <c r="H7" s="7" t="inlineStr">
        <is>
          <t>4+4</t>
        </is>
      </c>
      <c r="I7" s="39" t="n">
        <v>44136</v>
      </c>
      <c r="J7" s="39" t="n">
        <v>47057</v>
      </c>
      <c r="K7" s="40" t="n">
        <v>950</v>
      </c>
      <c r="L7" s="40" t="n">
        <v>2850</v>
      </c>
      <c r="M7" s="7" t="inlineStr">
        <is>
          <t>Sì</t>
        </is>
      </c>
      <c r="N7" s="7">
        <f>IF(TODAY()&gt;J7  ,"Scaduto","In corso")</f>
        <v/>
      </c>
    </row>
    <row r="8">
      <c r="A8" s="2" t="inlineStr">
        <is>
          <t>CTR-007</t>
        </is>
      </c>
      <c r="B8" s="5" t="inlineStr">
        <is>
          <t>Sara Greco</t>
        </is>
      </c>
      <c r="C8" s="5" t="inlineStr">
        <is>
          <t>GRCSRA90D44F839T</t>
        </is>
      </c>
      <c r="D8" s="5" t="inlineStr">
        <is>
          <t>Immobiliare Verdi SRL</t>
        </is>
      </c>
      <c r="E8" s="5" t="inlineStr">
        <is>
          <t>P.IVA 01234567890</t>
        </is>
      </c>
      <c r="F8" s="5" t="inlineStr">
        <is>
          <t>Viale Europa 21</t>
        </is>
      </c>
      <c r="G8" s="2" t="inlineStr">
        <is>
          <t>Napoli</t>
        </is>
      </c>
      <c r="H8" s="2" t="inlineStr">
        <is>
          <t>Transitorio</t>
        </is>
      </c>
      <c r="I8" s="37" t="n">
        <v>45748</v>
      </c>
      <c r="J8" s="37" t="n">
        <v>46295</v>
      </c>
      <c r="K8" s="38" t="n">
        <v>700</v>
      </c>
      <c r="L8" s="38" t="n">
        <v>1400</v>
      </c>
      <c r="M8" s="2" t="inlineStr">
        <is>
          <t>Sì</t>
        </is>
      </c>
      <c r="N8" s="2">
        <f>IF(TODAY()&gt;J8  ,"Scaduto","In corso")</f>
        <v/>
      </c>
    </row>
    <row r="9">
      <c r="A9" s="7" t="inlineStr">
        <is>
          <t>CTR-008</t>
        </is>
      </c>
      <c r="B9" s="10" t="inlineStr">
        <is>
          <t>Davide Moretti</t>
        </is>
      </c>
      <c r="C9" s="10" t="inlineStr">
        <is>
          <t>MRTDVD88H15D612U</t>
        </is>
      </c>
      <c r="D9" s="10" t="inlineStr">
        <is>
          <t>Giovanni Neri</t>
        </is>
      </c>
      <c r="E9" s="10" t="inlineStr">
        <is>
          <t>C.F. NRIGNN68A15H501Z</t>
        </is>
      </c>
      <c r="F9" s="10" t="inlineStr">
        <is>
          <t>Corso Vittorio 33</t>
        </is>
      </c>
      <c r="G9" s="7" t="inlineStr">
        <is>
          <t>Firenze</t>
        </is>
      </c>
      <c r="H9" s="7" t="inlineStr">
        <is>
          <t>3+2 Concordato</t>
        </is>
      </c>
      <c r="I9" s="39" t="n">
        <v>44743</v>
      </c>
      <c r="J9" s="39" t="n">
        <v>46568</v>
      </c>
      <c r="K9" s="40" t="n">
        <v>1050</v>
      </c>
      <c r="L9" s="40" t="n">
        <v>2100</v>
      </c>
      <c r="M9" s="7" t="inlineStr">
        <is>
          <t>Sì</t>
        </is>
      </c>
      <c r="N9" s="7">
        <f>IF(TODAY()&gt;J9  ,"Scaduto","In corso")</f>
        <v/>
      </c>
    </row>
    <row r="10">
      <c r="A10" s="2" t="inlineStr">
        <is>
          <t>CTR-009</t>
        </is>
      </c>
      <c r="B10" s="5" t="inlineStr">
        <is>
          <t>Elena De Luca</t>
        </is>
      </c>
      <c r="C10" s="5" t="inlineStr">
        <is>
          <t>DLCELN82M49F205V</t>
        </is>
      </c>
      <c r="D10" s="5" t="inlineStr">
        <is>
          <t>Studio Alfa Immobiliare</t>
        </is>
      </c>
      <c r="E10" s="5" t="inlineStr">
        <is>
          <t>P.IVA 09876543210</t>
        </is>
      </c>
      <c r="F10" s="5" t="inlineStr">
        <is>
          <t>Via Manzoni 7</t>
        </is>
      </c>
      <c r="G10" s="2" t="inlineStr">
        <is>
          <t>Milano</t>
        </is>
      </c>
      <c r="H10" s="2" t="inlineStr">
        <is>
          <t>4+4</t>
        </is>
      </c>
      <c r="I10" s="37" t="n">
        <v>43221</v>
      </c>
      <c r="J10" s="37" t="n">
        <v>46142</v>
      </c>
      <c r="K10" s="38" t="n">
        <v>1450</v>
      </c>
      <c r="L10" s="38" t="n">
        <v>4350</v>
      </c>
      <c r="M10" s="2" t="inlineStr">
        <is>
          <t>Sì</t>
        </is>
      </c>
      <c r="N10" s="2">
        <f>IF(TODAY()&gt;J10  ,"Scaduto","In corso")</f>
        <v/>
      </c>
    </row>
  </sheetData>
  <conditionalFormatting sqref="N2:N10">
    <cfRule type="expression" priority="1" dxfId="0" stopIfTrue="0">
      <formula>$N2="Scaduto"</formula>
    </cfRule>
  </conditionalFormatting>
  <dataValidations count="1">
    <dataValidation sqref="M2:M50" showErrorMessage="1" showInputMessage="1" allowBlank="1" type="list">
      <formula1>"Sì,No"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8"/>
  <sheetViews>
    <sheetView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 ht="35" customHeight="1">
      <c r="A1" s="29" t="inlineStr">
        <is>
          <t>ISTRUZIONI PER L'USO DEL FILE - GESTIONE SFRATTI PER MOROSITÀ</t>
        </is>
      </c>
      <c r="B1" s="18" t="n"/>
    </row>
    <row r="2" ht="22" customHeight="1">
      <c r="A2" s="19" t="inlineStr">
        <is>
          <t>FOGLIO: Dati_Sfratti</t>
        </is>
      </c>
      <c r="B2" s="30" t="inlineStr"/>
    </row>
    <row r="3" ht="18" customHeight="1">
      <c r="A3" s="31" t="inlineStr">
        <is>
          <t>ID Pratica</t>
        </is>
      </c>
      <c r="B3" s="32" t="inlineStr">
        <is>
          <t>Codice univoco della pratica di sfratto (es. SFR-001). Inserire manualmente.</t>
        </is>
      </c>
    </row>
    <row r="4" ht="18" customHeight="1">
      <c r="A4" s="33" t="inlineStr">
        <is>
          <t>Data Scadenza Canone</t>
        </is>
      </c>
      <c r="B4" s="34" t="inlineStr">
        <is>
          <t>Data in cui scadeva l'ultimo canone non pagato (formato GG/MM/AAAA).</t>
        </is>
      </c>
    </row>
    <row r="5" ht="18" customHeight="1">
      <c r="A5" s="31" t="inlineStr">
        <is>
          <t>Data Ultimo Pagamento</t>
        </is>
      </c>
      <c r="B5" s="32" t="inlineStr">
        <is>
          <t>Data dell'ultimo pagamento effettuato dal conduttore.</t>
        </is>
      </c>
    </row>
    <row r="6" ht="18" customHeight="1">
      <c r="A6" s="33" t="inlineStr">
        <is>
          <t>Giorni Morosità</t>
        </is>
      </c>
      <c r="B6" s="34" t="inlineStr">
        <is>
          <t>FORMULA AUTOMATICA: calcola i giorni trascorsi dall'ultimo pagamento a oggi.</t>
        </is>
      </c>
    </row>
    <row r="7" ht="18" customHeight="1">
      <c r="A7" s="31" t="inlineStr">
        <is>
          <t>Canone Mensile €</t>
        </is>
      </c>
      <c r="B7" s="32" t="inlineStr">
        <is>
          <t>Importo mensile del canone di locazione in euro.</t>
        </is>
      </c>
    </row>
    <row r="8" ht="18" customHeight="1">
      <c r="A8" s="33" t="inlineStr">
        <is>
          <t>Arretrati €</t>
        </is>
      </c>
      <c r="B8" s="34" t="inlineStr">
        <is>
          <t>FORMULA AUTOMATICA: mesi insoluti × canone mensile (approssimato su 30 giorni).</t>
        </is>
      </c>
    </row>
    <row r="9" ht="18" customHeight="1">
      <c r="A9" s="31" t="inlineStr">
        <is>
          <t>Spese Accessorie €</t>
        </is>
      </c>
      <c r="B9" s="32" t="inlineStr">
        <is>
          <t>Eventuali spese condominiali, TARI, utenze non pagate.</t>
        </is>
      </c>
    </row>
    <row r="10" ht="18" customHeight="1">
      <c r="A10" s="33" t="inlineStr">
        <is>
          <t>Deposito Cauzionale €</t>
        </is>
      </c>
      <c r="B10" s="34" t="inlineStr">
        <is>
          <t>Cauzione versata all'inizio del contratto (max 3 mensilità per legge).</t>
        </is>
      </c>
    </row>
    <row r="11" ht="18" customHeight="1">
      <c r="A11" s="31" t="inlineStr">
        <is>
          <t>Totale Esposizione €</t>
        </is>
      </c>
      <c r="B11" s="32" t="inlineStr">
        <is>
          <t>FORMULA: Arretrati + Spese Accessorie.</t>
        </is>
      </c>
    </row>
    <row r="12" ht="18" customHeight="1">
      <c r="A12" s="33" t="inlineStr">
        <is>
          <t>Saldo Dopo Deposito €</t>
        </is>
      </c>
      <c r="B12" s="34" t="inlineStr">
        <is>
          <t>FORMULA: MAX(0, Esposizione - Deposito). Importo ancora dovuto.</t>
        </is>
      </c>
    </row>
    <row r="13" ht="18" customHeight="1">
      <c r="A13" s="31" t="inlineStr">
        <is>
          <t>Stato Automatico</t>
        </is>
      </c>
      <c r="B13" s="32" t="inlineStr">
        <is>
          <t>FORMULA: Critica (&gt;=60gg), Attenzione (&gt;=30gg), Regolare (&lt;30gg).</t>
        </is>
      </c>
    </row>
    <row r="14" ht="18" customHeight="1">
      <c r="A14" s="33" t="inlineStr">
        <is>
          <t>Intimazione Inviata</t>
        </is>
      </c>
      <c r="B14" s="34" t="inlineStr">
        <is>
          <t>Indicare Sì/No. L'intimazione di sfratto è l'atto formale notificato.</t>
        </is>
      </c>
    </row>
    <row r="15" ht="18" customHeight="1">
      <c r="A15" s="31" t="inlineStr">
        <is>
          <t>Data Intimazione</t>
        </is>
      </c>
      <c r="B15" s="32" t="inlineStr">
        <is>
          <t>Data in cui è stata notificata l'intimazione di sfratto.</t>
        </is>
      </c>
    </row>
    <row r="16" ht="18" customHeight="1">
      <c r="A16" s="33" t="inlineStr">
        <is>
          <t>Ricorso per Convalida</t>
        </is>
      </c>
      <c r="B16" s="34" t="inlineStr">
        <is>
          <t>Sì/No: indica se è stato depositato il ricorso in tribunale.</t>
        </is>
      </c>
    </row>
    <row r="17" ht="18" customHeight="1">
      <c r="A17" s="31" t="inlineStr">
        <is>
          <t>Stato Pratica</t>
        </is>
      </c>
      <c r="B17" s="32" t="inlineStr">
        <is>
          <t>Stato gestionale: Regolare, Attenzione, Critica, ecc.</t>
        </is>
      </c>
    </row>
    <row r="18" ht="18" customHeight="1">
      <c r="A18" s="33" t="inlineStr">
        <is>
          <t>Esito Recupero €</t>
        </is>
      </c>
      <c r="B18" s="34" t="inlineStr">
        <is>
          <t>Importo effettivamente recuperato (pagamenti, accordi, sequestri).</t>
        </is>
      </c>
    </row>
    <row r="19" ht="18" customHeight="1">
      <c r="A19" s="35" t="inlineStr"/>
      <c r="B19" s="36" t="inlineStr"/>
    </row>
    <row r="20" ht="22" customHeight="1">
      <c r="A20" s="19" t="inlineStr">
        <is>
          <t>FOGLIO: Riepilogo</t>
        </is>
      </c>
      <c r="B20" s="30" t="inlineStr"/>
    </row>
    <row r="21" ht="18" customHeight="1">
      <c r="A21" s="31" t="inlineStr">
        <is>
          <t>KPI Principali</t>
        </is>
      </c>
      <c r="B21" s="32" t="inlineStr">
        <is>
          <t>Tutti i valori sono calcolati automaticamente dal foglio Dati_Sfratti.</t>
        </is>
      </c>
    </row>
    <row r="22" ht="18" customHeight="1">
      <c r="A22" s="33" t="inlineStr">
        <is>
          <t>Tasso Recupero %</t>
        </is>
      </c>
      <c r="B22" s="34" t="inlineStr">
        <is>
          <t>Percentuale di importo recuperato sul totale esposizione.</t>
        </is>
      </c>
    </row>
    <row r="23" ht="18" customHeight="1">
      <c r="A23" s="31" t="inlineStr">
        <is>
          <t>Grafici</t>
        </is>
      </c>
      <c r="B23" s="32" t="inlineStr">
        <is>
          <t>Pratiche per stato e distribuzione esposizione per comune.</t>
        </is>
      </c>
    </row>
    <row r="24" ht="18" customHeight="1">
      <c r="A24" s="35" t="inlineStr"/>
      <c r="B24" s="36" t="inlineStr"/>
    </row>
    <row r="25" ht="22" customHeight="1">
      <c r="A25" s="19" t="inlineStr">
        <is>
          <t>FOGLIO: Anagrafica_Contratti</t>
        </is>
      </c>
      <c r="B25" s="30" t="inlineStr"/>
    </row>
    <row r="26" ht="18" customHeight="1">
      <c r="A26" s="33" t="inlineStr">
        <is>
          <t>ID Contratto</t>
        </is>
      </c>
      <c r="B26" s="34" t="inlineStr">
        <is>
          <t>Codice contratto collegato all'ID pratica.</t>
        </is>
      </c>
    </row>
    <row r="27" ht="18" customHeight="1">
      <c r="A27" s="31" t="inlineStr">
        <is>
          <t>Codice Fiscale</t>
        </is>
      </c>
      <c r="B27" s="32" t="inlineStr">
        <is>
          <t>C.F. del conduttore (16 caratteri alfanumerici).</t>
        </is>
      </c>
    </row>
    <row r="28" ht="18" customHeight="1">
      <c r="A28" s="33" t="inlineStr">
        <is>
          <t>P.IVA / C.F. Locatore</t>
        </is>
      </c>
      <c r="B28" s="34" t="inlineStr">
        <is>
          <t>Partita IVA o C.F. del locatore o della società immobiliare.</t>
        </is>
      </c>
    </row>
    <row r="29" ht="18" customHeight="1">
      <c r="A29" s="31" t="inlineStr">
        <is>
          <t>Tipo Contratto</t>
        </is>
      </c>
      <c r="B29" s="32" t="inlineStr">
        <is>
          <t>4+4 (uso abitativo libero), 3+2 (concordato), Transitorio (1-18 mesi).</t>
        </is>
      </c>
    </row>
    <row r="30" ht="18" customHeight="1">
      <c r="A30" s="33" t="inlineStr">
        <is>
          <t>Decorrenza / Scadenza</t>
        </is>
      </c>
      <c r="B30" s="34" t="inlineStr">
        <is>
          <t>Date di inizio e fine del contratto.</t>
        </is>
      </c>
    </row>
    <row r="31" ht="18" customHeight="1">
      <c r="A31" s="31" t="inlineStr">
        <is>
          <t>Registrazione RLI</t>
        </is>
      </c>
      <c r="B31" s="32" t="inlineStr">
        <is>
          <t>Registrazione telematica all'Agenzia delle Entrate (obbligatoria).</t>
        </is>
      </c>
    </row>
    <row r="32" ht="18" customHeight="1">
      <c r="A32" s="33" t="inlineStr">
        <is>
          <t>Stato Contratto</t>
        </is>
      </c>
      <c r="B32" s="34" t="inlineStr">
        <is>
          <t>FORMULA: 'Scaduto' se la data odierna supera la scadenza.</t>
        </is>
      </c>
    </row>
    <row r="33" ht="18" customHeight="1">
      <c r="A33" s="35" t="inlineStr"/>
      <c r="B33" s="36" t="inlineStr"/>
    </row>
    <row r="34" ht="22" customHeight="1">
      <c r="A34" s="19" t="inlineStr">
        <is>
          <t>NORME DI RIFERIMENTO</t>
        </is>
      </c>
      <c r="B34" s="30" t="inlineStr"/>
    </row>
    <row r="35" ht="18" customHeight="1">
      <c r="A35" s="31" t="inlineStr">
        <is>
          <t>Deposito Cauzionale</t>
        </is>
      </c>
      <c r="B35" s="32" t="inlineStr">
        <is>
          <t>Art. 11 L. 392/1978: max 3 mensilità di canone. Produce interessi legali.</t>
        </is>
      </c>
    </row>
    <row r="36" ht="18" customHeight="1">
      <c r="A36" s="33" t="inlineStr">
        <is>
          <t>Intimazione di Sfratto</t>
        </is>
      </c>
      <c r="B36" s="34" t="inlineStr">
        <is>
          <t>Art. 658 c.p.c.: il locatore cita il conduttore avanti al Tribunale competente.</t>
        </is>
      </c>
    </row>
    <row r="37" ht="18" customHeight="1">
      <c r="A37" s="31" t="inlineStr">
        <is>
          <t>Ricorso per Convalida</t>
        </is>
      </c>
      <c r="B37" s="32" t="inlineStr">
        <is>
          <t>Il giudice, in assenza di opposizione, emette ordinanza di convalida dello sfratto.</t>
        </is>
      </c>
    </row>
    <row r="38" ht="18" customHeight="1">
      <c r="A38" s="33" t="inlineStr">
        <is>
          <t>Morosità</t>
        </is>
      </c>
      <c r="B38" s="34" t="inlineStr">
        <is>
          <t>Il conduttore è moroso se non paga entro 20 giorni dalla scadenza (art. 5 L. 392/1978).</t>
        </is>
      </c>
    </row>
    <row r="39" ht="18" customHeight="1">
      <c r="A39" s="31" t="inlineStr">
        <is>
          <t>Cedolare Secca</t>
        </is>
      </c>
      <c r="B39" s="32" t="inlineStr">
        <is>
          <t>Regime fiscale opzionale: aliquota 21% (libero) o 10% (concordato). Esonera da IRPEF.</t>
        </is>
      </c>
    </row>
    <row r="40" ht="18" customHeight="1">
      <c r="A40" s="33" t="inlineStr">
        <is>
          <t>Registrazione RLI</t>
        </is>
      </c>
      <c r="B40" s="34" t="inlineStr">
        <is>
          <t>Obbligatoria entro 30 giorni dalla stipula. Modello RLI online AdE.</t>
        </is>
      </c>
    </row>
    <row r="41" ht="18" customHeight="1">
      <c r="A41" s="31" t="inlineStr">
        <is>
          <t>IMU</t>
        </is>
      </c>
      <c r="B41" s="32" t="inlineStr">
        <is>
          <t>Imposta municipale propria dovuta dal proprietario. Seconda casa: 0,86% base, variabile comunale.</t>
        </is>
      </c>
    </row>
    <row r="42" ht="18" customHeight="1">
      <c r="A42" s="33" t="inlineStr">
        <is>
          <t>TARI</t>
        </is>
      </c>
      <c r="B42" s="34" t="inlineStr">
        <is>
          <t>Tassa sui rifiuti: di norma a carico del conduttore per occupazione effettiva.</t>
        </is>
      </c>
    </row>
    <row r="43" ht="18" customHeight="1">
      <c r="A43" s="35" t="inlineStr"/>
      <c r="B43" s="36" t="inlineStr"/>
    </row>
    <row r="44" ht="22" customHeight="1">
      <c r="A44" s="19" t="inlineStr">
        <is>
          <t>NOTE OPERATIVE</t>
        </is>
      </c>
      <c r="B44" s="30" t="inlineStr"/>
    </row>
    <row r="45" ht="18" customHeight="1">
      <c r="A45" s="31" t="inlineStr">
        <is>
          <t>Colori celle</t>
        </is>
      </c>
      <c r="B45" s="32" t="inlineStr">
        <is>
          <t>Giallo chiaro = cella editabile. Rosso = pratica critica. Giallo = pratica attenzione.</t>
        </is>
      </c>
    </row>
    <row r="46" ht="18" customHeight="1">
      <c r="A46" s="33" t="inlineStr">
        <is>
          <t>Formule</t>
        </is>
      </c>
      <c r="B46" s="34" t="inlineStr">
        <is>
          <t>Non modificare le colonne con formule automatiche (Giorni, Arretrati, Esposizione, Stato).</t>
        </is>
      </c>
    </row>
    <row r="47" ht="18" customHeight="1">
      <c r="A47" s="31" t="inlineStr">
        <is>
          <t>Aggiornamento</t>
        </is>
      </c>
      <c r="B47" s="32" t="inlineStr">
        <is>
          <t>Il file si aggiorna automaticamente alla data odierna ad ogni apertura (TODAY()).</t>
        </is>
      </c>
    </row>
    <row r="48" ht="18" customHeight="1">
      <c r="A48" s="33" t="inlineStr">
        <is>
          <t>Backup</t>
        </is>
      </c>
      <c r="B48" s="34" t="inlineStr">
        <is>
          <t>Salvare una copia mensile con data nel nome file (es. Sfratti_Giugno2026.xlsx).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2026-06-22T03:36:54Z</dcterms:created>
  <dcterms:modified xmlns:dcterms="http://purl.org/dc/terms/" xmlns:xsi="http://www.w3.org/2001/XMLSchema-instance" xsi:type="dcterms:W3CDTF">2026-06-22T03:36:54Z</dcterms:modified>
</cp:coreProperties>
</file>