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nitori" sheetId="1" state="visible" r:id="rId1"/>
    <sheet xmlns:r="http://schemas.openxmlformats.org/officeDocument/2006/relationships" name="Fatture e pagamenti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struzioni" sheetId="4" state="visible" r:id="rId4"/>
  </sheets>
  <definedNames>
    <definedName name="_xlnm._FilterDatabase" localSheetId="0" hidden="1">'Fornitori'!$A$2:$R$11</definedName>
    <definedName name="_xlnm._FilterDatabase" localSheetId="1" hidden="1">'Fatture e pagamenti'!$A$2:$Q$12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.##0,00 &quot;€&quot;"/>
    <numFmt numFmtId="166" formatCode="0,00%"/>
    <numFmt numFmtId="167" formatCode="0,00"/>
  </numFmts>
  <fonts count="6">
    <font>
      <name val="Calibri"/>
      <family val="2"/>
      <color theme="1"/>
      <sz val="11"/>
      <scheme val="minor"/>
    </font>
    <font>
      <name val="Calibri"/>
      <b val="1"/>
      <color rgb="001E293B"/>
      <sz val="14"/>
    </font>
    <font>
      <name val="Calibri"/>
      <b val="1"/>
      <color rgb="00FFFFFF"/>
      <sz val="11"/>
    </font>
    <font>
      <name val="Calibri"/>
      <color rgb="001E293B"/>
      <sz val="11"/>
    </font>
    <font>
      <name val="Calibri"/>
      <b val="1"/>
      <color rgb="001E293B"/>
      <sz val="11"/>
    </font>
    <font>
      <name val="Calibri"/>
      <b val="1"/>
      <color rgb="0016A34A"/>
      <sz val="11"/>
    </font>
  </fonts>
  <fills count="6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C8102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right" vertical="center"/>
    </xf>
    <xf numFmtId="166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right" vertical="center"/>
    </xf>
    <xf numFmtId="166" fontId="3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right" vertical="center"/>
    </xf>
    <xf numFmtId="165" fontId="5" fillId="0" borderId="1" pivotButton="0" quotePrefix="0" xfId="0"/>
    <xf numFmtId="167" fontId="5" fillId="0" borderId="1" pivotButton="0" quotePrefix="0" xfId="0"/>
    <xf numFmtId="164" fontId="3" fillId="4" borderId="1" applyAlignment="1" pivotButton="0" quotePrefix="0" xfId="0">
      <alignment horizontal="center" vertical="center" wrapText="1"/>
    </xf>
    <xf numFmtId="166" fontId="5" fillId="0" borderId="1" pivotButton="0" quotePrefix="0" xfId="0"/>
    <xf numFmtId="0" fontId="2" fillId="5" borderId="1" pivotButton="0" quotePrefix="0" xfId="0"/>
    <xf numFmtId="0" fontId="0" fillId="5" borderId="1" pivotButton="0" quotePrefix="0" xfId="0"/>
    <xf numFmtId="0" fontId="4" fillId="3" borderId="1" applyAlignment="1" pivotButton="0" quotePrefix="0" xfId="0">
      <alignment horizontal="left" vertical="center" wrapText="1"/>
    </xf>
    <xf numFmtId="1" fontId="5" fillId="3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1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7" fontId="5" fillId="0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right" vertical="center"/>
    </xf>
    <xf numFmtId="166" fontId="3" fillId="3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right" vertical="center"/>
    </xf>
    <xf numFmtId="166" fontId="3" fillId="0" borderId="1" applyAlignment="1" pivotButton="0" quotePrefix="0" xfId="0">
      <alignment horizontal="center" vertical="center" wrapText="1"/>
    </xf>
    <xf numFmtId="165" fontId="5" fillId="0" borderId="1" pivotButton="0" quotePrefix="0" xfId="0"/>
    <xf numFmtId="167" fontId="5" fillId="0" borderId="1" pivotButton="0" quotePrefix="0" xfId="0"/>
    <xf numFmtId="164" fontId="3" fillId="4" borderId="1" applyAlignment="1" pivotButton="0" quotePrefix="0" xfId="0">
      <alignment horizontal="center" vertical="center" wrapText="1"/>
    </xf>
    <xf numFmtId="166" fontId="5" fillId="0" borderId="1" pivotButton="0" quotePrefix="0" xfId="0"/>
    <xf numFmtId="165" fontId="5" fillId="3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7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16A34A"/>
        <sz val="11"/>
      </font>
      <fill>
        <patternFill patternType="solid">
          <fgColor rgb="00DCFCE7"/>
        </patternFill>
      </fill>
    </dxf>
    <dxf>
      <fill>
        <patternFill patternType="solid">
          <fgColor rgb="00FEF9C3"/>
        </patternFill>
      </fill>
    </dxf>
    <dxf>
      <font>
        <name val="Calibri"/>
        <b val="1"/>
        <color rgb="00DC2626"/>
        <sz val="11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Spesa annua prevista per categoria di servizio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'Dashboard'!C15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'Dashboard'!$A$16:$A$24</f>
            </numRef>
          </cat>
          <val>
            <numRef>
              <f>'Dashboard'!$C$16:$C$24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Distribuzione fatture per stato pagamento</a:t>
            </a:r>
          </a:p>
        </rich>
      </tx>
    </title>
    <plotArea>
      <pieChart>
        <varyColors val="1"/>
        <ser>
          <idx val="0"/>
          <order val="0"/>
          <tx>
            <strRef>
              <f>'Dashboard'!F15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'Dashboard'!$E$16:$E$19</f>
            </numRef>
          </cat>
          <val>
            <numRef>
              <f>'Dashboard'!$F$16:$F$19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Importi fatturati per fornitore (€)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'Fatture e pagamenti'!J2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'Fatture e pagamenti'!$P$3:$P$12</f>
            </numRef>
          </cat>
          <val>
            <numRef>
              <f>'Fatture e pagamenti'!$J$3:$J$12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26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26</row>
      <rowOff>0</rowOff>
    </from>
    <ext cx="432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46</row>
      <rowOff>0</rowOff>
    </from>
    <ext cx="576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22" customWidth="1" min="3" max="3"/>
    <col width="18" customWidth="1" min="4" max="4"/>
    <col width="14" customWidth="1" min="5" max="5"/>
    <col width="30" customWidth="1" min="6" max="6"/>
    <col width="20" customWidth="1" min="7" max="7"/>
    <col width="22" customWidth="1" min="8" max="8"/>
    <col width="12" customWidth="1" min="9" max="9"/>
    <col width="30" customWidth="1" min="10" max="10"/>
    <col width="14" customWidth="1" min="11" max="11"/>
    <col width="14" customWidth="1" min="12" max="12"/>
    <col width="13" customWidth="1" min="13" max="13"/>
    <col width="16" customWidth="1" min="14" max="14"/>
    <col width="9" customWidth="1" min="15" max="15"/>
    <col width="14" customWidth="1" min="16" max="16"/>
    <col width="14" customWidth="1" min="17" max="17"/>
    <col width="32" customWidth="1" min="18" max="18"/>
  </cols>
  <sheetData>
    <row r="1" ht="24" customHeight="1">
      <c r="A1" s="1" t="inlineStr">
        <is>
          <t>Gestione Fornitori Condominio — Anagrafica fornitori</t>
        </is>
      </c>
    </row>
    <row r="2" ht="34" customHeight="1">
      <c r="A2" s="2" t="inlineStr">
        <is>
          <t>ID Fornitore</t>
        </is>
      </c>
      <c r="B2" s="2" t="inlineStr">
        <is>
          <t>Ragione sociale / Nome</t>
        </is>
      </c>
      <c r="C2" s="2" t="inlineStr">
        <is>
          <t>Categoria servizio</t>
        </is>
      </c>
      <c r="D2" s="2" t="inlineStr">
        <is>
          <t>Referente</t>
        </is>
      </c>
      <c r="E2" s="2" t="inlineStr">
        <is>
          <t>Telefono</t>
        </is>
      </c>
      <c r="F2" s="2" t="inlineStr">
        <is>
          <t>Email</t>
        </is>
      </c>
      <c r="G2" s="2" t="inlineStr">
        <is>
          <t>P.IVA / Codice fiscale</t>
        </is>
      </c>
      <c r="H2" s="2" t="inlineStr">
        <is>
          <t>Indirizzo sede</t>
        </is>
      </c>
      <c r="I2" s="2" t="inlineStr">
        <is>
          <t>Città</t>
        </is>
      </c>
      <c r="J2" s="2" t="inlineStr">
        <is>
          <t>IBAN</t>
        </is>
      </c>
      <c r="K2" s="2" t="inlineStr">
        <is>
          <t>Data inizio contratto</t>
        </is>
      </c>
      <c r="L2" s="2" t="inlineStr">
        <is>
          <t>Data scadenza contratto</t>
        </is>
      </c>
      <c r="M2" s="2" t="inlineStr">
        <is>
          <t>Rinnovo automatico?</t>
        </is>
      </c>
      <c r="N2" s="2" t="inlineStr">
        <is>
          <t>Importo annuo previsto (€)</t>
        </is>
      </c>
      <c r="O2" s="2" t="inlineStr">
        <is>
          <t>IVA (%)</t>
        </is>
      </c>
      <c r="P2" s="2" t="inlineStr">
        <is>
          <t>Stato contratto</t>
        </is>
      </c>
      <c r="Q2" s="2" t="inlineStr">
        <is>
          <t>Valutazione amministratore (1-5)</t>
        </is>
      </c>
      <c r="R2" s="2" t="inlineStr">
        <is>
          <t>Note</t>
        </is>
      </c>
    </row>
    <row r="3">
      <c r="A3" s="3" t="inlineStr">
        <is>
          <t>F001</t>
        </is>
      </c>
      <c r="B3" s="4" t="inlineStr">
        <is>
          <t>Pulizie Lombardia SRL</t>
        </is>
      </c>
      <c r="C3" s="4" t="inlineStr">
        <is>
          <t>Pulizie</t>
        </is>
      </c>
      <c r="D3" s="4" t="inlineStr">
        <is>
          <t>Giulia Bianchi</t>
        </is>
      </c>
      <c r="E3" s="3" t="inlineStr">
        <is>
          <t>02 555 0101</t>
        </is>
      </c>
      <c r="F3" s="4" t="inlineStr">
        <is>
          <t>info@pulizielombardia.it</t>
        </is>
      </c>
      <c r="G3" s="3" t="inlineStr">
        <is>
          <t>P.IVA 01234567890</t>
        </is>
      </c>
      <c r="H3" s="4" t="inlineStr">
        <is>
          <t>Via Roma 12</t>
        </is>
      </c>
      <c r="I3" s="3" t="inlineStr">
        <is>
          <t>Milano</t>
        </is>
      </c>
      <c r="J3" s="3" t="inlineStr">
        <is>
          <t>IT60X0542811101000000123456</t>
        </is>
      </c>
      <c r="K3" s="33" t="n">
        <v>46023</v>
      </c>
      <c r="L3" s="33" t="n">
        <v>46387</v>
      </c>
      <c r="M3" s="6" t="inlineStr">
        <is>
          <t>Sì</t>
        </is>
      </c>
      <c r="N3" s="34" t="n">
        <v>4800</v>
      </c>
      <c r="O3" s="35" t="n">
        <v>0.22</v>
      </c>
      <c r="P3" s="9">
        <f>IF(L3&lt;TODAY(),"Scaduto",IF(L3&lt;=TODAY()+60,"In scadenza","Attivo"))</f>
        <v/>
      </c>
      <c r="Q3" s="6" t="n">
        <v>4</v>
      </c>
      <c r="R3" s="10" t="inlineStr">
        <is>
          <t>Pulizia scale settimanale</t>
        </is>
      </c>
    </row>
    <row r="4">
      <c r="A4" s="11" t="inlineStr">
        <is>
          <t>F002</t>
        </is>
      </c>
      <c r="B4" s="12" t="inlineStr">
        <is>
          <t>Ascensori Milano SNC</t>
        </is>
      </c>
      <c r="C4" s="12" t="inlineStr">
        <is>
          <t>Ascensore</t>
        </is>
      </c>
      <c r="D4" s="12" t="inlineStr">
        <is>
          <t>Luca Ferrari</t>
        </is>
      </c>
      <c r="E4" s="11" t="inlineStr">
        <is>
          <t>02 555 0102</t>
        </is>
      </c>
      <c r="F4" s="12" t="inlineStr">
        <is>
          <t>assistenza@ascensorimi.it</t>
        </is>
      </c>
      <c r="G4" s="11" t="inlineStr">
        <is>
          <t>P.IVA 09876543210</t>
        </is>
      </c>
      <c r="H4" s="12" t="inlineStr">
        <is>
          <t>Via Montenapoleone 5</t>
        </is>
      </c>
      <c r="I4" s="11" t="inlineStr">
        <is>
          <t>Milano</t>
        </is>
      </c>
      <c r="J4" s="11" t="inlineStr">
        <is>
          <t>IT29U0300203280064103857104</t>
        </is>
      </c>
      <c r="K4" s="36" t="n">
        <v>46037</v>
      </c>
      <c r="L4" s="36" t="n">
        <v>46280</v>
      </c>
      <c r="M4" s="6" t="inlineStr">
        <is>
          <t>No</t>
        </is>
      </c>
      <c r="N4" s="37" t="n">
        <v>2400</v>
      </c>
      <c r="O4" s="38" t="n">
        <v>0.22</v>
      </c>
      <c r="P4" s="16">
        <f>IF(L4&lt;TODAY(),"Scaduto",IF(L4&lt;=TODAY()+60,"In scadenza","Attivo"))</f>
        <v/>
      </c>
      <c r="Q4" s="6" t="n">
        <v>5</v>
      </c>
      <c r="R4" s="10" t="inlineStr">
        <is>
          <t>Manutenzione semestrale ascensore</t>
        </is>
      </c>
    </row>
    <row r="5">
      <c r="A5" s="3" t="inlineStr">
        <is>
          <t>F003</t>
        </is>
      </c>
      <c r="B5" s="4" t="inlineStr">
        <is>
          <t>Termoidraulica Rossi</t>
        </is>
      </c>
      <c r="C5" s="4" t="inlineStr">
        <is>
          <t>Manutenzione caldaia</t>
        </is>
      </c>
      <c r="D5" s="4" t="inlineStr">
        <is>
          <t>Marco Rossi</t>
        </is>
      </c>
      <c r="E5" s="3" t="inlineStr">
        <is>
          <t>011 555 0103</t>
        </is>
      </c>
      <c r="F5" s="4" t="inlineStr">
        <is>
          <t>rossi@termoidraulicarossi.it</t>
        </is>
      </c>
      <c r="G5" s="3" t="inlineStr">
        <is>
          <t>P.IVA 01122334455</t>
        </is>
      </c>
      <c r="H5" s="4" t="inlineStr">
        <is>
          <t>Via Garibaldi 8</t>
        </is>
      </c>
      <c r="I5" s="3" t="inlineStr">
        <is>
          <t>Torino</t>
        </is>
      </c>
      <c r="J5" s="3" t="inlineStr">
        <is>
          <t>IT13Q0200805007004102145696</t>
        </is>
      </c>
      <c r="K5" s="33" t="n">
        <v>46054</v>
      </c>
      <c r="L5" s="33" t="n">
        <v>46223</v>
      </c>
      <c r="M5" s="6" t="inlineStr">
        <is>
          <t>No</t>
        </is>
      </c>
      <c r="N5" s="34" t="n">
        <v>1800</v>
      </c>
      <c r="O5" s="35" t="n">
        <v>0.22</v>
      </c>
      <c r="P5" s="9">
        <f>IF(L5&lt;TODAY(),"Scaduto",IF(L5&lt;=TODAY()+60,"In scadenza","Attivo"))</f>
        <v/>
      </c>
      <c r="Q5" s="6" t="n">
        <v>4</v>
      </c>
      <c r="R5" s="10" t="inlineStr">
        <is>
          <t>Centrale termica - contratto scaduto</t>
        </is>
      </c>
    </row>
    <row r="6">
      <c r="A6" s="11" t="inlineStr">
        <is>
          <t>F004</t>
        </is>
      </c>
      <c r="B6" s="12" t="inlineStr">
        <is>
          <t>Giardinaggio Verde Italia</t>
        </is>
      </c>
      <c r="C6" s="12" t="inlineStr">
        <is>
          <t>Giardinaggio</t>
        </is>
      </c>
      <c r="D6" s="12" t="inlineStr">
        <is>
          <t>Anna Esposito</t>
        </is>
      </c>
      <c r="E6" s="11" t="inlineStr">
        <is>
          <t>06 555 0104</t>
        </is>
      </c>
      <c r="F6" s="12" t="inlineStr">
        <is>
          <t>info@verdeitalia.it</t>
        </is>
      </c>
      <c r="G6" s="11" t="inlineStr">
        <is>
          <t>P.IVA 06677889900</t>
        </is>
      </c>
      <c r="H6" s="12" t="inlineStr">
        <is>
          <t>Corso Italia 45</t>
        </is>
      </c>
      <c r="I6" s="11" t="inlineStr">
        <is>
          <t>Roma</t>
        </is>
      </c>
      <c r="J6" s="11" t="inlineStr">
        <is>
          <t>IT45P0760104600002994421251</t>
        </is>
      </c>
      <c r="K6" s="36" t="n">
        <v>46082</v>
      </c>
      <c r="L6" s="36" t="n">
        <v>46446</v>
      </c>
      <c r="M6" s="6" t="inlineStr">
        <is>
          <t>Sì</t>
        </is>
      </c>
      <c r="N6" s="37" t="n">
        <v>1500</v>
      </c>
      <c r="O6" s="38" t="n">
        <v>0.22</v>
      </c>
      <c r="P6" s="16">
        <f>IF(L6&lt;TODAY(),"Scaduto",IF(L6&lt;=TODAY()+60,"In scadenza","Attivo"))</f>
        <v/>
      </c>
      <c r="Q6" s="6" t="n">
        <v>3</v>
      </c>
      <c r="R6" s="10" t="inlineStr">
        <is>
          <t>Sfalcio mensile area verde</t>
        </is>
      </c>
    </row>
    <row r="7">
      <c r="A7" s="3" t="inlineStr">
        <is>
          <t>F005</t>
        </is>
      </c>
      <c r="B7" s="4" t="inlineStr">
        <is>
          <t>Elettrica Bianchi SRL</t>
        </is>
      </c>
      <c r="C7" s="4" t="inlineStr">
        <is>
          <t>Elettricista</t>
        </is>
      </c>
      <c r="D7" s="4" t="inlineStr">
        <is>
          <t>Francesca Romano</t>
        </is>
      </c>
      <c r="E7" s="3" t="inlineStr">
        <is>
          <t>051 555 0105</t>
        </is>
      </c>
      <c r="F7" s="4" t="inlineStr">
        <is>
          <t>info@elettricabianchi.it</t>
        </is>
      </c>
      <c r="G7" s="3" t="inlineStr">
        <is>
          <t>P.IVA 03344556677</t>
        </is>
      </c>
      <c r="H7" s="4" t="inlineStr">
        <is>
          <t>Via Dante 3</t>
        </is>
      </c>
      <c r="I7" s="3" t="inlineStr">
        <is>
          <t>Bologna</t>
        </is>
      </c>
      <c r="J7" s="3" t="inlineStr">
        <is>
          <t>IT85N0607032201000000758347</t>
        </is>
      </c>
      <c r="K7" s="33" t="n">
        <v>46032</v>
      </c>
      <c r="L7" s="33" t="n">
        <v>46396</v>
      </c>
      <c r="M7" s="6" t="inlineStr">
        <is>
          <t>Sì</t>
        </is>
      </c>
      <c r="N7" s="34" t="n">
        <v>1200</v>
      </c>
      <c r="O7" s="35" t="n">
        <v>0.22</v>
      </c>
      <c r="P7" s="9">
        <f>IF(L7&lt;TODAY(),"Scaduto",IF(L7&lt;=TODAY()+60,"In scadenza","Attivo"))</f>
        <v/>
      </c>
      <c r="Q7" s="6" t="n">
        <v>5</v>
      </c>
      <c r="R7" s="10" t="inlineStr">
        <is>
          <t>Interventi su chiamata</t>
        </is>
      </c>
    </row>
    <row r="8">
      <c r="A8" s="11" t="inlineStr">
        <is>
          <t>F006</t>
        </is>
      </c>
      <c r="B8" s="12" t="inlineStr">
        <is>
          <t>Sicurezza Condomini Italiani</t>
        </is>
      </c>
      <c r="C8" s="12" t="inlineStr">
        <is>
          <t>Sicurezza</t>
        </is>
      </c>
      <c r="D8" s="12" t="inlineStr">
        <is>
          <t>Giuseppe Conti</t>
        </is>
      </c>
      <c r="E8" s="11" t="inlineStr">
        <is>
          <t>06 555 0106</t>
        </is>
      </c>
      <c r="F8" s="12" t="inlineStr">
        <is>
          <t>vigilanza@sicurezzacondomini.it</t>
        </is>
      </c>
      <c r="G8" s="11" t="inlineStr">
        <is>
          <t>P.IVA 04455667788</t>
        </is>
      </c>
      <c r="H8" s="12" t="inlineStr">
        <is>
          <t>Viale Europa 21</t>
        </is>
      </c>
      <c r="I8" s="11" t="inlineStr">
        <is>
          <t>Roma</t>
        </is>
      </c>
      <c r="J8" s="11" t="inlineStr">
        <is>
          <t>IT91L0500204000198752698741</t>
        </is>
      </c>
      <c r="K8" s="36" t="n">
        <v>46113</v>
      </c>
      <c r="L8" s="36" t="n">
        <v>46295</v>
      </c>
      <c r="M8" s="6" t="inlineStr">
        <is>
          <t>No</t>
        </is>
      </c>
      <c r="N8" s="37" t="n">
        <v>3600</v>
      </c>
      <c r="O8" s="38" t="n">
        <v>0.22</v>
      </c>
      <c r="P8" s="16">
        <f>IF(L8&lt;TODAY(),"Scaduto",IF(L8&lt;=TODAY()+60,"In scadenza","Attivo"))</f>
        <v/>
      </c>
      <c r="Q8" s="6" t="n">
        <v>3</v>
      </c>
      <c r="R8" s="10" t="inlineStr">
        <is>
          <t>Ronde notturne - valutare rinnovo</t>
        </is>
      </c>
    </row>
    <row r="9">
      <c r="A9" s="3" t="inlineStr">
        <is>
          <t>F007</t>
        </is>
      </c>
      <c r="B9" s="4" t="inlineStr">
        <is>
          <t>Spurghi Roma Srl</t>
        </is>
      </c>
      <c r="C9" s="4" t="inlineStr">
        <is>
          <t>Spurghi</t>
        </is>
      </c>
      <c r="D9" s="4" t="inlineStr">
        <is>
          <t>Sara Greco</t>
        </is>
      </c>
      <c r="E9" s="3" t="inlineStr">
        <is>
          <t>06 555 0107</t>
        </is>
      </c>
      <c r="F9" s="4" t="inlineStr">
        <is>
          <t>ufficio@spurghiroma.it</t>
        </is>
      </c>
      <c r="G9" s="3" t="inlineStr">
        <is>
          <t>P.IVA 05566778899</t>
        </is>
      </c>
      <c r="H9" s="4" t="inlineStr">
        <is>
          <t>Via Appia Nuova 100</t>
        </is>
      </c>
      <c r="I9" s="3" t="inlineStr">
        <is>
          <t>Roma</t>
        </is>
      </c>
      <c r="J9" s="3" t="inlineStr">
        <is>
          <t>IT23I0607032201000000875412</t>
        </is>
      </c>
      <c r="K9" s="33" t="n">
        <v>46143</v>
      </c>
      <c r="L9" s="33" t="n">
        <v>46254</v>
      </c>
      <c r="M9" s="6" t="inlineStr">
        <is>
          <t>No</t>
        </is>
      </c>
      <c r="N9" s="34" t="n">
        <v>800</v>
      </c>
      <c r="O9" s="35" t="n">
        <v>0.22</v>
      </c>
      <c r="P9" s="9">
        <f>IF(L9&lt;TODAY(),"Scaduto",IF(L9&lt;=TODAY()+60,"In scadenza","Attivo"))</f>
        <v/>
      </c>
      <c r="Q9" s="6" t="n">
        <v>4</v>
      </c>
      <c r="R9" s="10" t="inlineStr">
        <is>
          <t>Spurgo annuale fognature</t>
        </is>
      </c>
    </row>
    <row r="10">
      <c r="A10" s="11" t="inlineStr">
        <is>
          <t>F008</t>
        </is>
      </c>
      <c r="B10" s="12" t="inlineStr">
        <is>
          <t>Assicurazioni Verdi Agenzia</t>
        </is>
      </c>
      <c r="C10" s="12" t="inlineStr">
        <is>
          <t>Assicurazione fabbricato</t>
        </is>
      </c>
      <c r="D10" s="12" t="inlineStr">
        <is>
          <t>Matteo Ricci</t>
        </is>
      </c>
      <c r="E10" s="11" t="inlineStr">
        <is>
          <t>02 555 0108</t>
        </is>
      </c>
      <c r="F10" s="12" t="inlineStr">
        <is>
          <t>m.ricci@assiverdi.it</t>
        </is>
      </c>
      <c r="G10" s="11" t="inlineStr">
        <is>
          <t>P.IVA 07788990011</t>
        </is>
      </c>
      <c r="H10" s="12" t="inlineStr">
        <is>
          <t>Piazza Duomo 2</t>
        </is>
      </c>
      <c r="I10" s="11" t="inlineStr">
        <is>
          <t>Milano</t>
        </is>
      </c>
      <c r="J10" s="11" t="inlineStr">
        <is>
          <t>IT77P0200805007004109988776</t>
        </is>
      </c>
      <c r="K10" s="36" t="n">
        <v>46023</v>
      </c>
      <c r="L10" s="36" t="n">
        <v>46387</v>
      </c>
      <c r="M10" s="6" t="inlineStr">
        <is>
          <t>Sì</t>
        </is>
      </c>
      <c r="N10" s="37" t="n">
        <v>5400</v>
      </c>
      <c r="O10" s="38" t="n">
        <v>0</v>
      </c>
      <c r="P10" s="16">
        <f>IF(L10&lt;TODAY(),"Scaduto",IF(L10&lt;=TODAY()+60,"In scadenza","Attivo"))</f>
        <v/>
      </c>
      <c r="Q10" s="6" t="n">
        <v>5</v>
      </c>
      <c r="R10" s="10" t="inlineStr">
        <is>
          <t>Polizza globale fabbricato</t>
        </is>
      </c>
    </row>
    <row r="11">
      <c r="A11" s="3" t="inlineStr">
        <is>
          <t>F009</t>
        </is>
      </c>
      <c r="B11" s="4" t="inlineStr">
        <is>
          <t>Manutenzioni Torino</t>
        </is>
      </c>
      <c r="C11" s="4" t="inlineStr">
        <is>
          <t>Manutenzione cancelli</t>
        </is>
      </c>
      <c r="D11" s="4" t="inlineStr">
        <is>
          <t>Elena Moretti</t>
        </is>
      </c>
      <c r="E11" s="3" t="inlineStr">
        <is>
          <t>011 555 0109</t>
        </is>
      </c>
      <c r="F11" s="4" t="inlineStr">
        <is>
          <t>info@manutenzionitorino.it</t>
        </is>
      </c>
      <c r="G11" s="3" t="inlineStr">
        <is>
          <t>P.IVA 08899001122</t>
        </is>
      </c>
      <c r="H11" s="4" t="inlineStr">
        <is>
          <t>Corso Francia 15</t>
        </is>
      </c>
      <c r="I11" s="3" t="inlineStr">
        <is>
          <t>Torino</t>
        </is>
      </c>
      <c r="J11" s="3" t="inlineStr">
        <is>
          <t>IT52H0607032201000000145236</t>
        </is>
      </c>
      <c r="K11" s="33" t="n">
        <v>46174</v>
      </c>
      <c r="L11" s="33" t="n">
        <v>46538</v>
      </c>
      <c r="M11" s="6" t="inlineStr">
        <is>
          <t>Sì</t>
        </is>
      </c>
      <c r="N11" s="34" t="n">
        <v>900</v>
      </c>
      <c r="O11" s="35" t="n">
        <v>0.22</v>
      </c>
      <c r="P11" s="9">
        <f>IF(L11&lt;TODAY(),"Scaduto",IF(L11&lt;=TODAY()+60,"In scadenza","Attivo"))</f>
        <v/>
      </c>
      <c r="Q11" s="6" t="n">
        <v>3</v>
      </c>
      <c r="R11" s="10" t="inlineStr">
        <is>
          <t>Automazione cancello carraio</t>
        </is>
      </c>
    </row>
    <row r="12"/>
    <row r="13">
      <c r="M13" s="17" t="inlineStr">
        <is>
          <t>Totale importo annuo previsto:</t>
        </is>
      </c>
      <c r="N13" s="39">
        <f>SUM(N3:N11)</f>
        <v/>
      </c>
    </row>
    <row r="14">
      <c r="M14" s="17" t="inlineStr">
        <is>
          <t>Media valutazioni:</t>
        </is>
      </c>
      <c r="N14" s="40">
        <f>AVERAGE(Q3:Q11)</f>
        <v/>
      </c>
    </row>
    <row r="15">
      <c r="M15" s="17" t="inlineStr">
        <is>
          <t>Media imponibile mensile:</t>
        </is>
      </c>
      <c r="N15" s="39">
        <f>AVERAGE(N3:N11)/12</f>
        <v/>
      </c>
    </row>
  </sheetData>
  <autoFilter ref="A2:R11"/>
  <mergeCells count="1">
    <mergeCell ref="A1:R1"/>
  </mergeCells>
  <conditionalFormatting sqref="P3:P11">
    <cfRule type="expression" priority="1" dxfId="0" stopIfTrue="1">
      <formula>P3="Attivo"</formula>
    </cfRule>
    <cfRule type="expression" priority="2" dxfId="1" stopIfTrue="1">
      <formula>P3="In scadenza"</formula>
    </cfRule>
    <cfRule type="expression" priority="3" dxfId="2" stopIfTrue="1">
      <formula>P3="Scaduto"</formula>
    </cfRule>
  </conditionalFormatting>
  <dataValidations count="2">
    <dataValidation sqref="M3:M11" showErrorMessage="1" showInputMessage="1" allowBlank="1" type="list">
      <formula1>"Sì,No"</formula1>
    </dataValidation>
    <dataValidation sqref="Q3:Q11" showErrorMessage="1" showInputMessage="1" allowBlank="1" type="list">
      <formula1>"1,2,3,4,5"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3" customWidth="1" min="4" max="4"/>
    <col width="18" customWidth="1" min="5" max="5"/>
    <col width="34" customWidth="1" min="6" max="6"/>
    <col width="14" customWidth="1" min="7" max="7"/>
    <col width="9" customWidth="1" min="8" max="8"/>
    <col width="12" customWidth="1" min="9" max="9"/>
    <col width="15" customWidth="1" min="10" max="10"/>
    <col width="15" customWidth="1" min="11" max="11"/>
    <col width="13" customWidth="1" min="12" max="12"/>
    <col width="13" customWidth="1" min="13" max="13"/>
    <col width="18" customWidth="1" min="14" max="14"/>
    <col width="24" customWidth="1" min="15" max="15"/>
    <col width="26" customWidth="1" min="16" max="16"/>
    <col width="26" customWidth="1" min="17" max="17"/>
  </cols>
  <sheetData>
    <row r="1" ht="24" customHeight="1">
      <c r="A1" s="1" t="inlineStr">
        <is>
          <t>Registro Fatture e Pagamenti — 2026</t>
        </is>
      </c>
    </row>
    <row r="2" ht="34" customHeight="1">
      <c r="A2" s="2" t="inlineStr">
        <is>
          <t>ID Fattura</t>
        </is>
      </c>
      <c r="B2" s="2" t="inlineStr">
        <is>
          <t>ID Fornitore</t>
        </is>
      </c>
      <c r="C2" s="2" t="inlineStr">
        <is>
          <t>Data fattura</t>
        </is>
      </c>
      <c r="D2" s="2" t="inlineStr">
        <is>
          <t>Numero fattura</t>
        </is>
      </c>
      <c r="E2" s="2" t="inlineStr">
        <is>
          <t>Periodo di competenza</t>
        </is>
      </c>
      <c r="F2" s="2" t="inlineStr">
        <is>
          <t>Descrizione</t>
        </is>
      </c>
      <c r="G2" s="2" t="inlineStr">
        <is>
          <t>Imponibile (€)</t>
        </is>
      </c>
      <c r="H2" s="2" t="inlineStr">
        <is>
          <t>IVA (%)</t>
        </is>
      </c>
      <c r="I2" s="2" t="inlineStr">
        <is>
          <t>IVA (€)</t>
        </is>
      </c>
      <c r="J2" s="2" t="inlineStr">
        <is>
          <t>Totale fattura (€)</t>
        </is>
      </c>
      <c r="K2" s="2" t="inlineStr">
        <is>
          <t>Data scadenza pagamento</t>
        </is>
      </c>
      <c r="L2" s="2" t="inlineStr">
        <is>
          <t>Data pagamento</t>
        </is>
      </c>
      <c r="M2" s="2" t="inlineStr">
        <is>
          <t>Stato pagamento</t>
        </is>
      </c>
      <c r="N2" s="2" t="inlineStr">
        <is>
          <t>Metodo di pagamento</t>
        </is>
      </c>
      <c r="O2" s="2" t="inlineStr">
        <is>
          <t>Condominio / Scala</t>
        </is>
      </c>
      <c r="P2" s="2" t="inlineStr">
        <is>
          <t>Ragione sociale</t>
        </is>
      </c>
      <c r="Q2" s="2" t="inlineStr">
        <is>
          <t>Note</t>
        </is>
      </c>
    </row>
    <row r="3">
      <c r="A3" s="3" t="inlineStr">
        <is>
          <t>FA001</t>
        </is>
      </c>
      <c r="B3" s="3" t="inlineStr">
        <is>
          <t>F001</t>
        </is>
      </c>
      <c r="C3" s="33" t="n">
        <v>46032</v>
      </c>
      <c r="D3" s="3" t="inlineStr">
        <is>
          <t>FT-2026-014</t>
        </is>
      </c>
      <c r="E3" s="4" t="inlineStr">
        <is>
          <t>Gennaio 2026</t>
        </is>
      </c>
      <c r="F3" s="10" t="inlineStr">
        <is>
          <t>Pulizia scale condominiale</t>
        </is>
      </c>
      <c r="G3" s="34" t="n">
        <v>400</v>
      </c>
      <c r="H3" s="35" t="n">
        <v>0.22</v>
      </c>
      <c r="I3" s="34">
        <f>G3*H3</f>
        <v/>
      </c>
      <c r="J3" s="34">
        <f>G3+I3</f>
        <v/>
      </c>
      <c r="K3" s="41" t="n">
        <v>46062</v>
      </c>
      <c r="L3" s="41" t="n">
        <v>46058</v>
      </c>
      <c r="M3" s="9">
        <f>IF(L3&lt;&gt;"","Pagata",IF(K3&lt;TODAY(),"Scaduta",IF(K3&lt;=TODAY()+15,"In scadenza","Da pagare")))</f>
        <v/>
      </c>
      <c r="N3" s="3" t="inlineStr">
        <is>
          <t>Bonifico bancario</t>
        </is>
      </c>
      <c r="O3" s="4" t="inlineStr">
        <is>
          <t>Via Roma 12 - Scala A</t>
        </is>
      </c>
      <c r="P3" s="4">
        <f>IFERROR(VLOOKUP(B3,Fornitori!A:B,2,FALSE),"")</f>
        <v/>
      </c>
      <c r="Q3" s="10" t="inlineStr">
        <is>
          <t>Pagata regolarmente</t>
        </is>
      </c>
    </row>
    <row r="4">
      <c r="A4" s="11" t="inlineStr">
        <is>
          <t>FA002</t>
        </is>
      </c>
      <c r="B4" s="11" t="inlineStr">
        <is>
          <t>F002</t>
        </is>
      </c>
      <c r="C4" s="36" t="n">
        <v>46047</v>
      </c>
      <c r="D4" s="11" t="inlineStr">
        <is>
          <t>AS-2026-031</t>
        </is>
      </c>
      <c r="E4" s="12" t="inlineStr">
        <is>
          <t>Gennaio 2026</t>
        </is>
      </c>
      <c r="F4" s="10" t="inlineStr">
        <is>
          <t>Manutenzione ordinaria ascensore</t>
        </is>
      </c>
      <c r="G4" s="37" t="n">
        <v>600</v>
      </c>
      <c r="H4" s="38" t="n">
        <v>0.22</v>
      </c>
      <c r="I4" s="37">
        <f>G4*H4</f>
        <v/>
      </c>
      <c r="J4" s="37">
        <f>G4+I4</f>
        <v/>
      </c>
      <c r="K4" s="41" t="n">
        <v>46077</v>
      </c>
      <c r="L4" s="41" t="n">
        <v>46073</v>
      </c>
      <c r="M4" s="16">
        <f>IF(L4&lt;&gt;"","Pagata",IF(K4&lt;TODAY(),"Scaduta",IF(K4&lt;=TODAY()+15,"In scadenza","Da pagare")))</f>
        <v/>
      </c>
      <c r="N4" s="11" t="inlineStr">
        <is>
          <t>RID bancario</t>
        </is>
      </c>
      <c r="O4" s="12" t="inlineStr">
        <is>
          <t>Via Roma 12 - Scala A</t>
        </is>
      </c>
      <c r="P4" s="12">
        <f>IFERROR(VLOOKUP(B4,Fornitori!A:B,2,FALSE),"")</f>
        <v/>
      </c>
      <c r="Q4" s="10" t="inlineStr">
        <is>
          <t>Semestrale 1/2</t>
        </is>
      </c>
    </row>
    <row r="5">
      <c r="A5" s="3" t="inlineStr">
        <is>
          <t>FA003</t>
        </is>
      </c>
      <c r="B5" s="3" t="inlineStr">
        <is>
          <t>F003</t>
        </is>
      </c>
      <c r="C5" s="33" t="n">
        <v>46065</v>
      </c>
      <c r="D5" s="3" t="inlineStr">
        <is>
          <t>TR-2026-008</t>
        </is>
      </c>
      <c r="E5" s="4" t="inlineStr">
        <is>
          <t>Febbraio 2026</t>
        </is>
      </c>
      <c r="F5" s="10" t="inlineStr">
        <is>
          <t>Controllo fumi caldaia centralizzata</t>
        </is>
      </c>
      <c r="G5" s="34" t="n">
        <v>350</v>
      </c>
      <c r="H5" s="35" t="n">
        <v>0.22</v>
      </c>
      <c r="I5" s="34">
        <f>G5*H5</f>
        <v/>
      </c>
      <c r="J5" s="34">
        <f>G5+I5</f>
        <v/>
      </c>
      <c r="K5" s="41" t="n">
        <v>46095</v>
      </c>
      <c r="L5" s="41" t="n">
        <v>46093</v>
      </c>
      <c r="M5" s="9">
        <f>IF(L5&lt;&gt;"","Pagata",IF(K5&lt;TODAY(),"Scaduta",IF(K5&lt;=TODAY()+15,"In scadenza","Da pagare")))</f>
        <v/>
      </c>
      <c r="N5" s="3" t="inlineStr">
        <is>
          <t>Bonifico bancario</t>
        </is>
      </c>
      <c r="O5" s="4" t="inlineStr">
        <is>
          <t>Corso Italia 45 - Scala B</t>
        </is>
      </c>
      <c r="P5" s="4">
        <f>IFERROR(VLOOKUP(B5,Fornitori!A:B,2,FALSE),"")</f>
        <v/>
      </c>
      <c r="Q5" s="10" t="inlineStr">
        <is>
          <t>Con bollino verde</t>
        </is>
      </c>
    </row>
    <row r="6">
      <c r="A6" s="11" t="inlineStr">
        <is>
          <t>FA004</t>
        </is>
      </c>
      <c r="B6" s="11" t="inlineStr">
        <is>
          <t>F004</t>
        </is>
      </c>
      <c r="C6" s="36" t="n">
        <v>46086</v>
      </c>
      <c r="D6" s="11" t="inlineStr">
        <is>
          <t>GV-2026-052</t>
        </is>
      </c>
      <c r="E6" s="12" t="inlineStr">
        <is>
          <t>Marzo 2026</t>
        </is>
      </c>
      <c r="F6" s="10" t="inlineStr">
        <is>
          <t>Sfalcio e potatura siepi</t>
        </is>
      </c>
      <c r="G6" s="37" t="n">
        <v>250</v>
      </c>
      <c r="H6" s="38" t="n">
        <v>0.22</v>
      </c>
      <c r="I6" s="37">
        <f>G6*H6</f>
        <v/>
      </c>
      <c r="J6" s="37">
        <f>G6+I6</f>
        <v/>
      </c>
      <c r="K6" s="41" t="n">
        <v>46116</v>
      </c>
      <c r="L6" s="41" t="n"/>
      <c r="M6" s="16">
        <f>IF(L6&lt;&gt;"","Pagata",IF(K6&lt;TODAY(),"Scaduta",IF(K6&lt;=TODAY()+15,"In scadenza","Da pagare")))</f>
        <v/>
      </c>
      <c r="N6" s="11" t="inlineStr">
        <is>
          <t>Bonifico bancario</t>
        </is>
      </c>
      <c r="O6" s="12" t="inlineStr">
        <is>
          <t>Corso Italia 45 - Giardino</t>
        </is>
      </c>
      <c r="P6" s="12">
        <f>IFERROR(VLOOKUP(B6,Fornitori!A:B,2,FALSE),"")</f>
        <v/>
      </c>
      <c r="Q6" s="10" t="inlineStr">
        <is>
          <t>Da pagare</t>
        </is>
      </c>
    </row>
    <row r="7">
      <c r="A7" s="3" t="inlineStr">
        <is>
          <t>FA005</t>
        </is>
      </c>
      <c r="B7" s="3" t="inlineStr">
        <is>
          <t>F005</t>
        </is>
      </c>
      <c r="C7" s="33" t="n">
        <v>46099</v>
      </c>
      <c r="D7" s="3" t="inlineStr">
        <is>
          <t>EB-2026-101</t>
        </is>
      </c>
      <c r="E7" s="4" t="inlineStr">
        <is>
          <t>Marzo 2026</t>
        </is>
      </c>
      <c r="F7" s="10" t="inlineStr">
        <is>
          <t>Sostituzione plafoniere scale</t>
        </is>
      </c>
      <c r="G7" s="34" t="n">
        <v>180</v>
      </c>
      <c r="H7" s="35" t="n">
        <v>0.22</v>
      </c>
      <c r="I7" s="34">
        <f>G7*H7</f>
        <v/>
      </c>
      <c r="J7" s="34">
        <f>G7+I7</f>
        <v/>
      </c>
      <c r="K7" s="41" t="n">
        <v>46129</v>
      </c>
      <c r="L7" s="41" t="n">
        <v>46127</v>
      </c>
      <c r="M7" s="9">
        <f>IF(L7&lt;&gt;"","Pagata",IF(K7&lt;TODAY(),"Scaduta",IF(K7&lt;=TODAY()+15,"In scadenza","Da pagare")))</f>
        <v/>
      </c>
      <c r="N7" s="3" t="inlineStr">
        <is>
          <t>Bonifico bancario</t>
        </is>
      </c>
      <c r="O7" s="4" t="inlineStr">
        <is>
          <t>Via Garibaldi 8 - Scala A</t>
        </is>
      </c>
      <c r="P7" s="4">
        <f>IFERROR(VLOOKUP(B7,Fornitori!A:B,2,FALSE),"")</f>
        <v/>
      </c>
      <c r="Q7" s="10" t="inlineStr">
        <is>
          <t>Materiale incluso</t>
        </is>
      </c>
    </row>
    <row r="8">
      <c r="A8" s="11" t="inlineStr">
        <is>
          <t>FA006</t>
        </is>
      </c>
      <c r="B8" s="11" t="inlineStr">
        <is>
          <t>F006</t>
        </is>
      </c>
      <c r="C8" s="36" t="n">
        <v>46122</v>
      </c>
      <c r="D8" s="11" t="inlineStr">
        <is>
          <t>SC-2026-066</t>
        </is>
      </c>
      <c r="E8" s="12" t="inlineStr">
        <is>
          <t>Aprile 2026</t>
        </is>
      </c>
      <c r="F8" s="10" t="inlineStr">
        <is>
          <t>Servizio vigilanza trimestrale</t>
        </is>
      </c>
      <c r="G8" s="37" t="n">
        <v>900</v>
      </c>
      <c r="H8" s="38" t="n">
        <v>0.22</v>
      </c>
      <c r="I8" s="37">
        <f>G8*H8</f>
        <v/>
      </c>
      <c r="J8" s="37">
        <f>G8+I8</f>
        <v/>
      </c>
      <c r="K8" s="41" t="n">
        <v>46152</v>
      </c>
      <c r="L8" s="41" t="n">
        <v>46150</v>
      </c>
      <c r="M8" s="16">
        <f>IF(L8&lt;&gt;"","Pagata",IF(K8&lt;TODAY(),"Scaduta",IF(K8&lt;=TODAY()+15,"In scadenza","Da pagare")))</f>
        <v/>
      </c>
      <c r="N8" s="11" t="inlineStr">
        <is>
          <t>Bonifico bancario</t>
        </is>
      </c>
      <c r="O8" s="12" t="inlineStr">
        <is>
          <t>Corso Italia 45 - Scala B</t>
        </is>
      </c>
      <c r="P8" s="12">
        <f>IFERROR(VLOOKUP(B8,Fornitori!A:B,2,FALSE),"")</f>
        <v/>
      </c>
      <c r="Q8" s="10" t="inlineStr">
        <is>
          <t>2° trimestre 2026</t>
        </is>
      </c>
    </row>
    <row r="9">
      <c r="A9" s="3" t="inlineStr">
        <is>
          <t>FA007</t>
        </is>
      </c>
      <c r="B9" s="3" t="inlineStr">
        <is>
          <t>F007</t>
        </is>
      </c>
      <c r="C9" s="33" t="n">
        <v>46157</v>
      </c>
      <c r="D9" s="3" t="inlineStr">
        <is>
          <t>SP-2026-019</t>
        </is>
      </c>
      <c r="E9" s="4" t="inlineStr">
        <is>
          <t>Maggio 2026</t>
        </is>
      </c>
      <c r="F9" s="10" t="inlineStr">
        <is>
          <t>Spurgo fognature condominiali</t>
        </is>
      </c>
      <c r="G9" s="34" t="n">
        <v>480</v>
      </c>
      <c r="H9" s="35" t="n">
        <v>0.22</v>
      </c>
      <c r="I9" s="34">
        <f>G9*H9</f>
        <v/>
      </c>
      <c r="J9" s="34">
        <f>G9+I9</f>
        <v/>
      </c>
      <c r="K9" s="41" t="n">
        <v>46187</v>
      </c>
      <c r="L9" s="41" t="n"/>
      <c r="M9" s="9">
        <f>IF(L9&lt;&gt;"","Pagata",IF(K9&lt;TODAY(),"Scaduta",IF(K9&lt;=TODAY()+15,"In scadenza","Da pagare")))</f>
        <v/>
      </c>
      <c r="N9" s="3" t="inlineStr">
        <is>
          <t>Bonifico bancario</t>
        </is>
      </c>
      <c r="O9" s="4" t="inlineStr">
        <is>
          <t>Via Roma 12 - Scala A</t>
        </is>
      </c>
      <c r="P9" s="4">
        <f>IFERROR(VLOOKUP(B9,Fornitori!A:B,2,FALSE),"")</f>
        <v/>
      </c>
      <c r="Q9" s="10" t="inlineStr">
        <is>
          <t>Sollecitato 2 volte</t>
        </is>
      </c>
    </row>
    <row r="10">
      <c r="A10" s="11" t="inlineStr">
        <is>
          <t>FA008</t>
        </is>
      </c>
      <c r="B10" s="11" t="inlineStr">
        <is>
          <t>F008</t>
        </is>
      </c>
      <c r="C10" s="36" t="n">
        <v>46175</v>
      </c>
      <c r="D10" s="11" t="inlineStr">
        <is>
          <t>AV-2026-200</t>
        </is>
      </c>
      <c r="E10" s="12" t="inlineStr">
        <is>
          <t>Anno 2026/2027</t>
        </is>
      </c>
      <c r="F10" s="10" t="inlineStr">
        <is>
          <t>Rata premio assicurazione fabbricato</t>
        </is>
      </c>
      <c r="G10" s="37" t="n">
        <v>2400</v>
      </c>
      <c r="H10" s="38" t="n">
        <v>0</v>
      </c>
      <c r="I10" s="37">
        <f>G10*H10</f>
        <v/>
      </c>
      <c r="J10" s="37">
        <f>G10+I10</f>
        <v/>
      </c>
      <c r="K10" s="41" t="n">
        <v>46205</v>
      </c>
      <c r="L10" s="41" t="n"/>
      <c r="M10" s="16">
        <f>IF(L10&lt;&gt;"","Pagata",IF(K10&lt;TODAY(),"Scaduta",IF(K10&lt;=TODAY()+15,"In scadenza","Da pagare")))</f>
        <v/>
      </c>
      <c r="N10" s="11" t="inlineStr">
        <is>
          <t>Addebito SDD</t>
        </is>
      </c>
      <c r="O10" s="12" t="inlineStr">
        <is>
          <t>Tutti i condomini</t>
        </is>
      </c>
      <c r="P10" s="12">
        <f>IFERROR(VLOOKUP(B10,Fornitori!A:B,2,FALSE),"")</f>
        <v/>
      </c>
      <c r="Q10" s="10" t="inlineStr">
        <is>
          <t>Scaduta - urgente</t>
        </is>
      </c>
    </row>
    <row r="11">
      <c r="A11" s="3" t="inlineStr">
        <is>
          <t>FA009</t>
        </is>
      </c>
      <c r="B11" s="3" t="inlineStr">
        <is>
          <t>F001</t>
        </is>
      </c>
      <c r="C11" s="33" t="n">
        <v>46193</v>
      </c>
      <c r="D11" s="3" t="inlineStr">
        <is>
          <t>FT-2026-118</t>
        </is>
      </c>
      <c r="E11" s="4" t="inlineStr">
        <is>
          <t>Giugno 2026</t>
        </is>
      </c>
      <c r="F11" s="10" t="inlineStr">
        <is>
          <t>Pulizia straordinaria post-lavori</t>
        </is>
      </c>
      <c r="G11" s="34" t="n">
        <v>520</v>
      </c>
      <c r="H11" s="35" t="n">
        <v>0.22</v>
      </c>
      <c r="I11" s="34">
        <f>G11*H11</f>
        <v/>
      </c>
      <c r="J11" s="34">
        <f>G11+I11</f>
        <v/>
      </c>
      <c r="K11" s="41" t="n">
        <v>46223</v>
      </c>
      <c r="L11" s="41" t="n">
        <v>46221</v>
      </c>
      <c r="M11" s="9">
        <f>IF(L11&lt;&gt;"","Pagata",IF(K11&lt;TODAY(),"Scaduta",IF(K11&lt;=TODAY()+15,"In scadenza","Da pagare")))</f>
        <v/>
      </c>
      <c r="N11" s="3" t="inlineStr">
        <is>
          <t>Bonifico bancario</t>
        </is>
      </c>
      <c r="O11" s="4" t="inlineStr">
        <is>
          <t>Via Roma 12 - Scala A</t>
        </is>
      </c>
      <c r="P11" s="4">
        <f>IFERROR(VLOOKUP(B11,Fornitori!A:B,2,FALSE),"")</f>
        <v/>
      </c>
      <c r="Q11" s="10" t="inlineStr">
        <is>
          <t>Intervento straordinario</t>
        </is>
      </c>
    </row>
    <row r="12">
      <c r="A12" s="11" t="inlineStr">
        <is>
          <t>FA010</t>
        </is>
      </c>
      <c r="B12" s="11" t="inlineStr">
        <is>
          <t>F009</t>
        </is>
      </c>
      <c r="C12" s="36" t="n">
        <v>46211</v>
      </c>
      <c r="D12" s="11" t="inlineStr">
        <is>
          <t>MT-2026-045</t>
        </is>
      </c>
      <c r="E12" s="12" t="inlineStr">
        <is>
          <t>Luglio 2026</t>
        </is>
      </c>
      <c r="F12" s="10" t="inlineStr">
        <is>
          <t>Riparazione motore cancello carraio</t>
        </is>
      </c>
      <c r="G12" s="37" t="n">
        <v>380</v>
      </c>
      <c r="H12" s="38" t="n">
        <v>0.22</v>
      </c>
      <c r="I12" s="37">
        <f>G12*H12</f>
        <v/>
      </c>
      <c r="J12" s="37">
        <f>G12+I12</f>
        <v/>
      </c>
      <c r="K12" s="41" t="n">
        <v>46241</v>
      </c>
      <c r="L12" s="41" t="n"/>
      <c r="M12" s="16">
        <f>IF(L12&lt;&gt;"","Pagata",IF(K12&lt;TODAY(),"Scaduta",IF(K12&lt;=TODAY()+15,"In scadenza","Da pagare")))</f>
        <v/>
      </c>
      <c r="N12" s="11" t="inlineStr">
        <is>
          <t>Bonifico bancario</t>
        </is>
      </c>
      <c r="O12" s="12" t="inlineStr">
        <is>
          <t>Via Garibaldi 8 - Scala A</t>
        </is>
      </c>
      <c r="P12" s="12">
        <f>IFERROR(VLOOKUP(B12,Fornitori!A:B,2,FALSE),"")</f>
        <v/>
      </c>
      <c r="Q12" s="10" t="inlineStr">
        <is>
          <t>In scadenza</t>
        </is>
      </c>
    </row>
    <row r="13"/>
    <row r="14">
      <c r="I14" s="17" t="inlineStr">
        <is>
          <t>Totale fatture:</t>
        </is>
      </c>
      <c r="J14" s="39">
        <f>SUM(J3:J12)</f>
        <v/>
      </c>
    </row>
    <row r="15">
      <c r="I15" s="17" t="inlineStr">
        <is>
          <t>Media fattura:</t>
        </is>
      </c>
      <c r="J15" s="39">
        <f>AVERAGE(J3:J12)</f>
        <v/>
      </c>
    </row>
    <row r="16">
      <c r="I16" s="17" t="inlineStr">
        <is>
          <t>% fatture pagate:</t>
        </is>
      </c>
      <c r="J16" s="42">
        <f>COUNTIF(M3:M12,"Pagata")/COUNTA(A3:A12)</f>
        <v/>
      </c>
    </row>
  </sheetData>
  <autoFilter ref="A2:Q12"/>
  <mergeCells count="1">
    <mergeCell ref="A1:Q1"/>
  </mergeCells>
  <conditionalFormatting sqref="M3:M12">
    <cfRule type="expression" priority="1" dxfId="0" stopIfTrue="1">
      <formula>M3="Pagata"</formula>
    </cfRule>
    <cfRule type="expression" priority="2" dxfId="2" stopIfTrue="1">
      <formula>M3="Scaduta"</formula>
    </cfRule>
    <cfRule type="expression" priority="3" dxfId="1" stopIfTrue="1">
      <formula>M3="In scadenza"</formula>
    </cfRule>
  </conditionalFormatting>
  <dataValidations count="1">
    <dataValidation sqref="N3:N12" showErrorMessage="1" showInputMessage="1" allowBlank="1" type="list">
      <formula1>"Bonifico bancario,RID bancario,Addebito SDD,Assegno,Contanti"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22" customWidth="1" min="3" max="3"/>
    <col width="4" customWidth="1" min="4" max="4"/>
    <col width="20" customWidth="1" min="5" max="5"/>
    <col width="12" customWidth="1" min="6" max="6"/>
  </cols>
  <sheetData>
    <row r="1" ht="24" customHeight="1">
      <c r="A1" s="1" t="inlineStr">
        <is>
          <t>Dashboard — Riepilogo gestione fornitori condominio</t>
        </is>
      </c>
    </row>
    <row r="2"/>
    <row r="3">
      <c r="A3" s="22" t="inlineStr">
        <is>
          <t>Indicatori principali</t>
        </is>
      </c>
      <c r="B3" s="23" t="n"/>
    </row>
    <row r="4">
      <c r="A4" s="24" t="inlineStr">
        <is>
          <t>Numero totale fornitori</t>
        </is>
      </c>
      <c r="B4" s="25">
        <f>COUNTA(Fornitori!A3:A11)</f>
        <v/>
      </c>
    </row>
    <row r="5">
      <c r="A5" s="26" t="inlineStr">
        <is>
          <t>Contratti attivi</t>
        </is>
      </c>
      <c r="B5" s="27">
        <f>COUNTIF(Fornitori!P3:P11,"Attivo")</f>
        <v/>
      </c>
    </row>
    <row r="6">
      <c r="A6" s="24" t="inlineStr">
        <is>
          <t>Contratti in scadenza entro 60 giorni</t>
        </is>
      </c>
      <c r="B6" s="25">
        <f>COUNTIF(Fornitori!P3:P11,"In scadenza")</f>
        <v/>
      </c>
    </row>
    <row r="7">
      <c r="A7" s="26" t="inlineStr">
        <is>
          <t>Contratti scaduti</t>
        </is>
      </c>
      <c r="B7" s="27">
        <f>COUNTIF(Fornitori!P3:P11,"Scaduto")</f>
        <v/>
      </c>
    </row>
    <row r="8">
      <c r="A8" s="24" t="inlineStr">
        <is>
          <t>Spesa fatturata complessiva</t>
        </is>
      </c>
      <c r="B8" s="43">
        <f>SUM('Fatture e pagamenti'!J3:J12)</f>
        <v/>
      </c>
    </row>
    <row r="9">
      <c r="A9" s="26" t="inlineStr">
        <is>
          <t>Importi ancora da pagare</t>
        </is>
      </c>
      <c r="B9" s="44">
        <f>SUMIF('Fatture e pagamenti'!M3:M12,"Da pagare",'Fatture e pagamenti'!J3:J12)+SUMIF('Fatture e pagamenti'!M3:M12,"Scaduta",'Fatture e pagamenti'!J3:J12)</f>
        <v/>
      </c>
    </row>
    <row r="10">
      <c r="A10" s="24" t="inlineStr">
        <is>
          <t>Costo medio per fattura</t>
        </is>
      </c>
      <c r="B10" s="43">
        <f>AVERAGE('Fatture e pagamenti'!J3:J12)</f>
        <v/>
      </c>
    </row>
    <row r="11">
      <c r="A11" s="26" t="inlineStr">
        <is>
          <t>Media valutazione fornitori</t>
        </is>
      </c>
      <c r="B11" s="45">
        <f>AVERAGE(Fornitori!Q3:Q11)</f>
        <v/>
      </c>
    </row>
    <row r="12"/>
    <row r="13"/>
    <row r="14">
      <c r="A14" s="22" t="inlineStr">
        <is>
          <t>Spesa annua prevista per categoria</t>
        </is>
      </c>
      <c r="B14" s="23" t="n"/>
      <c r="C14" s="23" t="n"/>
      <c r="E14" s="22" t="inlineStr">
        <is>
          <t>Distribuzione fatture per stato</t>
        </is>
      </c>
      <c r="F14" s="23" t="n"/>
    </row>
    <row r="15">
      <c r="A15" s="2" t="inlineStr">
        <is>
          <t>Categoria</t>
        </is>
      </c>
      <c r="B15" s="2" t="inlineStr">
        <is>
          <t>N. fornitori</t>
        </is>
      </c>
      <c r="C15" s="2" t="inlineStr">
        <is>
          <t>Spesa annua prevista (€)</t>
        </is>
      </c>
      <c r="E15" s="2" t="inlineStr">
        <is>
          <t>Stato pagamento</t>
        </is>
      </c>
      <c r="F15" s="2" t="inlineStr">
        <is>
          <t>N. fatture</t>
        </is>
      </c>
    </row>
    <row r="16">
      <c r="A16" s="4" t="inlineStr">
        <is>
          <t>Pulizie</t>
        </is>
      </c>
      <c r="B16" s="31">
        <f>COUNTIF(Fornitori!C3:C11,A16)</f>
        <v/>
      </c>
      <c r="C16" s="34">
        <f>SUMIF(Fornitori!C3:C11,A16,Fornitori!N3:N11)</f>
        <v/>
      </c>
      <c r="E16" s="4" t="inlineStr">
        <is>
          <t>Pagata</t>
        </is>
      </c>
      <c r="F16" s="31">
        <f>COUNTIF('Fatture e pagamenti'!M3:M12,E16)</f>
        <v/>
      </c>
    </row>
    <row r="17">
      <c r="A17" s="12" t="inlineStr">
        <is>
          <t>Ascensore</t>
        </is>
      </c>
      <c r="B17" s="32">
        <f>COUNTIF(Fornitori!C3:C11,A17)</f>
        <v/>
      </c>
      <c r="C17" s="37">
        <f>SUMIF(Fornitori!C3:C11,A17,Fornitori!N3:N11)</f>
        <v/>
      </c>
      <c r="E17" s="12" t="inlineStr">
        <is>
          <t>Da pagare</t>
        </is>
      </c>
      <c r="F17" s="32">
        <f>COUNTIF('Fatture e pagamenti'!M3:M12,E17)</f>
        <v/>
      </c>
    </row>
    <row r="18">
      <c r="A18" s="4" t="inlineStr">
        <is>
          <t>Manutenzione caldaia</t>
        </is>
      </c>
      <c r="B18" s="31">
        <f>COUNTIF(Fornitori!C3:C11,A18)</f>
        <v/>
      </c>
      <c r="C18" s="34">
        <f>SUMIF(Fornitori!C3:C11,A18,Fornitori!N3:N11)</f>
        <v/>
      </c>
      <c r="E18" s="4" t="inlineStr">
        <is>
          <t>In scadenza</t>
        </is>
      </c>
      <c r="F18" s="31">
        <f>COUNTIF('Fatture e pagamenti'!M3:M12,E18)</f>
        <v/>
      </c>
    </row>
    <row r="19">
      <c r="A19" s="12" t="inlineStr">
        <is>
          <t>Giardinaggio</t>
        </is>
      </c>
      <c r="B19" s="32">
        <f>COUNTIF(Fornitori!C3:C11,A19)</f>
        <v/>
      </c>
      <c r="C19" s="37">
        <f>SUMIF(Fornitori!C3:C11,A19,Fornitori!N3:N11)</f>
        <v/>
      </c>
      <c r="E19" s="12" t="inlineStr">
        <is>
          <t>Scaduta</t>
        </is>
      </c>
      <c r="F19" s="32">
        <f>COUNTIF('Fatture e pagamenti'!M3:M12,E19)</f>
        <v/>
      </c>
    </row>
    <row r="20">
      <c r="A20" s="4" t="inlineStr">
        <is>
          <t>Elettricista</t>
        </is>
      </c>
      <c r="B20" s="31">
        <f>COUNTIF(Fornitori!C3:C11,A20)</f>
        <v/>
      </c>
      <c r="C20" s="34">
        <f>SUMIF(Fornitori!C3:C11,A20,Fornitori!N3:N11)</f>
        <v/>
      </c>
    </row>
    <row r="21">
      <c r="A21" s="12" t="inlineStr">
        <is>
          <t>Sicurezza</t>
        </is>
      </c>
      <c r="B21" s="32">
        <f>COUNTIF(Fornitori!C3:C11,A21)</f>
        <v/>
      </c>
      <c r="C21" s="37">
        <f>SUMIF(Fornitori!C3:C11,A21,Fornitori!N3:N11)</f>
        <v/>
      </c>
    </row>
    <row r="22">
      <c r="A22" s="4" t="inlineStr">
        <is>
          <t>Spurghi</t>
        </is>
      </c>
      <c r="B22" s="31">
        <f>COUNTIF(Fornitori!C3:C11,A22)</f>
        <v/>
      </c>
      <c r="C22" s="34">
        <f>SUMIF(Fornitori!C3:C11,A22,Fornitori!N3:N11)</f>
        <v/>
      </c>
    </row>
    <row r="23">
      <c r="A23" s="12" t="inlineStr">
        <is>
          <t>Assicurazione fabbricato</t>
        </is>
      </c>
      <c r="B23" s="32">
        <f>COUNTIF(Fornitori!C3:C11,A23)</f>
        <v/>
      </c>
      <c r="C23" s="37">
        <f>SUMIF(Fornitori!C3:C11,A23,Fornitori!N3:N11)</f>
        <v/>
      </c>
    </row>
    <row r="24">
      <c r="A24" s="4" t="inlineStr">
        <is>
          <t>Manutenzione cancelli</t>
        </is>
      </c>
      <c r="B24" s="31">
        <f>COUNTIF(Fornitori!C3:C11,A24)</f>
        <v/>
      </c>
      <c r="C24" s="34">
        <f>SUMIF(Fornitori!C3:C11,A24,Fornitori!N3:N11)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Istruzioni d'uso del workbook</t>
        </is>
      </c>
    </row>
    <row r="2"/>
    <row r="3" ht="20" customHeight="1">
      <c r="A3" s="2" t="inlineStr">
        <is>
          <t>Foglio</t>
        </is>
      </c>
      <c r="B3" s="2" t="inlineStr">
        <is>
          <t>Descrizione</t>
        </is>
      </c>
    </row>
    <row r="4" ht="52" customHeight="1">
      <c r="A4" s="24" t="inlineStr">
        <is>
          <t>Fornitori</t>
        </is>
      </c>
      <c r="B4" s="4" t="inlineStr">
        <is>
          <t>Anagrafica completa dei fornitori: ragione sociale, contatti, P.IVA, IBAN, date e importi contrattuali. Le celle gialle (Rinnovo automatico, Valutazione, Note) sono compilabili. Lo stato contratto si calcola automaticamente in base alla data di scadenza: 'Scaduto' (data passata), 'In scadenza' (entro 60 giorni), 'Attivo' (oltre 60 giorni).</t>
        </is>
      </c>
    </row>
    <row r="5" ht="52" customHeight="1">
      <c r="A5" s="26" t="inlineStr">
        <is>
          <t>Fatture e pagamenti</t>
        </is>
      </c>
      <c r="B5" s="12" t="inlineStr">
        <is>
          <t>Registro delle fatture 2026. Inserire imponibile e aliquota IVA: IVA in euro e totale fattura si calcolano automaticamente. Lo stato pagamento deriva da data di scadenza e data di pagamento: 'Pagata' (se presente la data di pagamento), 'Scaduta' (scadenza superata senza pagamento), 'In scadenza' (entro 15 giorni), 'Da pagare'. Colori: verde = pagata, rosso = scaduta, giallo = in scadenza.</t>
        </is>
      </c>
    </row>
    <row r="6" ht="52" customHeight="1">
      <c r="A6" s="24" t="inlineStr">
        <is>
          <t>Dashboard</t>
        </is>
      </c>
      <c r="B6" s="4" t="inlineStr">
        <is>
          <t>Riepilogo automatico: numero fornitori, contratti attivi/in scadenza, spesa fatturata, importi da pagare e grafici per categoria, stato pagamento e fornitore. Non modificare le formule.</t>
        </is>
      </c>
    </row>
    <row r="7" ht="52" customHeight="1">
      <c r="A7" s="26" t="inlineStr">
        <is>
          <t>Aggiornamento date</t>
        </is>
      </c>
      <c r="B7" s="12" t="inlineStr">
        <is>
          <t>Verificare periodicamente le date di scadenza dei contratti e dei pagamenti: gli stati e la formattazione condizionale si aggiornano automaticamente alla data odierna (funzione TODAY).</t>
        </is>
      </c>
    </row>
    <row r="8" ht="52" customHeight="1">
      <c r="A8" s="24" t="inlineStr">
        <is>
          <t>Privacy (GDPR)</t>
        </is>
      </c>
      <c r="B8" s="4" t="inlineStr">
        <is>
          <t>P.IVA, codici fiscali, IBAN, telefoni e email sono dati personali: conservare il file in ambiente protetto, limitare l'accesso ai soli autorizzati e rispettare il Regolamento UE 2016/679 (GDPR).</t>
        </is>
      </c>
    </row>
    <row r="9" ht="52" customHeight="1">
      <c r="A9" s="26" t="inlineStr">
        <is>
          <t>Formati</t>
        </is>
      </c>
      <c r="B9" s="12" t="inlineStr">
        <is>
          <t>Tutti gli importi sono espressi in euro con formato 1.234,56 €; le percentuali IVA sono in formato percentuale (es. 22,00%); le date nel formato italiano GG/MM/AAAA.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2026-08-01T19:24:04Z</dcterms:created>
  <dcterms:modified xmlns:dcterms="http://purl.org/dc/terms/" xmlns:xsi="http://www.w3.org/2001/XMLSchema-instance" xsi:type="dcterms:W3CDTF">2026-08-01T19:24:04Z</dcterms:modified>
</cp:coreProperties>
</file>