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enti Cassa" sheetId="1" state="visible" r:id="rId1"/>
    <sheet xmlns:r="http://schemas.openxmlformats.org/officeDocument/2006/relationships" name="Ripartizione Millesim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14B8A6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  <font>
      <name val="Calibri"/>
      <b val="1"/>
      <color rgb="00DC2626"/>
      <sz val="10"/>
    </font>
    <font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165" fontId="4" fillId="3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center" vertical="center"/>
    </xf>
    <xf numFmtId="0" fontId="3" fillId="5" borderId="1" pivotButton="0" quotePrefix="0" xfId="0"/>
    <xf numFmtId="165" fontId="5" fillId="5" borderId="1" pivotButton="0" quotePrefix="0" xfId="0"/>
    <xf numFmtId="0" fontId="0" fillId="5" borderId="1" pivotButton="0" quotePrefix="0" xfId="0"/>
    <xf numFmtId="0" fontId="5" fillId="0" borderId="0" pivotButton="0" quotePrefix="0" xfId="0"/>
    <xf numFmtId="165" fontId="0" fillId="6" borderId="1" pivotButton="0" quotePrefix="0" xfId="0"/>
    <xf numFmtId="0" fontId="5" fillId="0" borderId="1" pivotButton="0" quotePrefix="0" xfId="0"/>
    <xf numFmtId="0" fontId="4" fillId="3" borderId="1" applyAlignment="1" pivotButton="0" quotePrefix="0" xfId="0">
      <alignment horizontal="center" vertical="center"/>
    </xf>
    <xf numFmtId="166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6" fontId="4" fillId="4" borderId="1" applyAlignment="1" pivotButton="0" quotePrefix="0" xfId="0">
      <alignment horizontal="center" vertical="center"/>
    </xf>
    <xf numFmtId="165" fontId="3" fillId="5" borderId="1" pivotButton="0" quotePrefix="0" xfId="0"/>
    <xf numFmtId="166" fontId="3" fillId="5" borderId="1" pivotButton="0" quotePrefix="0" xfId="0"/>
    <xf numFmtId="0" fontId="0" fillId="6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5" fillId="3" borderId="1" pivotButton="0" quotePrefix="0" xfId="0"/>
    <xf numFmtId="165" fontId="6" fillId="3" borderId="1" pivotButton="0" quotePrefix="0" xfId="0"/>
    <xf numFmtId="165" fontId="7" fillId="3" borderId="1" pivotButton="0" quotePrefix="0" xfId="0"/>
    <xf numFmtId="165" fontId="8" fillId="3" borderId="1" pivotButton="0" quotePrefix="0" xfId="0"/>
    <xf numFmtId="165" fontId="0" fillId="3" borderId="1" pivotButton="0" quotePrefix="0" xfId="0"/>
    <xf numFmtId="0" fontId="7" fillId="3" borderId="1" pivotButton="0" quotePrefix="0" xfId="0"/>
    <xf numFmtId="0" fontId="3" fillId="5" borderId="0" pivotButton="0" quotePrefix="0" xfId="0"/>
    <xf numFmtId="0" fontId="4" fillId="3" borderId="1" pivotButton="0" quotePrefix="0" xfId="0"/>
    <xf numFmtId="0" fontId="0" fillId="3" borderId="1" pivotButton="0" quotePrefix="0" xfId="0"/>
    <xf numFmtId="0" fontId="4" fillId="4" borderId="1" pivotButton="0" quotePrefix="0" xfId="0"/>
    <xf numFmtId="165" fontId="0" fillId="4" borderId="1" pivotButton="0" quotePrefix="0" xfId="0"/>
    <xf numFmtId="0" fontId="1" fillId="0" borderId="0" pivotButton="0" quotePrefix="0" xfId="0"/>
    <xf numFmtId="0" fontId="3" fillId="5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DC2626"/>
      </font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Uscite per Categoria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'Dashboard'!$A$12:$A$17</f>
            </numRef>
          </cat>
          <val>
            <numRef>
              <f>'Dashboard'!$B$12:$B$17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Versamenti Condomini</a:t>
            </a:r>
          </a:p>
        </rich>
      </tx>
    </title>
    <plotArea>
      <pieChart>
        <varyColors val="1"/>
        <ser>
          <idx val="0"/>
          <order val="0"/>
          <tx>
            <strRef>
              <f>'Dashboard'!E11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'Dashboard'!$D$12:$D$13</f>
            </numRef>
          </cat>
          <val>
            <numRef>
              <f>'Dashboard'!$E$12:$E$13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Saldo Progressivo Fondo Cassa</a:t>
            </a:r>
          </a:p>
        </rich>
      </tx>
    </title>
    <plotArea>
      <lineChart>
        <grouping val="standard"/>
        <ser>
          <idx val="0"/>
          <order val="0"/>
          <tx>
            <strRef>
              <f>'Movimenti Cassa'!G4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'Movimenti Cassa'!$A$5:$A$14</f>
            </numRef>
          </cat>
          <val>
            <numRef>
              <f>'Movimenti Cassa'!$G$5:$G$14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Movimento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15</row>
      <rowOff>0</rowOff>
    </from>
    <ext cx="36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32</row>
      <rowOff>0</rowOff>
    </from>
    <ext cx="93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22" customWidth="1" min="3" max="3"/>
    <col width="24" customWidth="1" min="4" max="4"/>
    <col width="15" customWidth="1" min="5" max="5"/>
    <col width="15" customWidth="1" min="6" max="6"/>
    <col width="20" customWidth="1" min="7" max="7"/>
    <col width="30" customWidth="1" min="8" max="8"/>
  </cols>
  <sheetData>
    <row r="1">
      <c r="A1" s="1" t="inlineStr">
        <is>
          <t>FONDO CASSA CONDOMINIO - REGISTRO MOVIMENTI</t>
        </is>
      </c>
    </row>
    <row r="2">
      <c r="A2" s="2" t="inlineStr">
        <is>
          <t>Condominio: Via Roma 12, Milano - Amministratore: Studio Immobiliare Verdi SRL - P.IVA 01234567890</t>
        </is>
      </c>
    </row>
    <row r="3"/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Categoria</t>
        </is>
      </c>
      <c r="D4" s="3" t="inlineStr">
        <is>
          <t>Condomino/Fornitore</t>
        </is>
      </c>
      <c r="E4" s="3" t="inlineStr">
        <is>
          <t>Entrata (€)</t>
        </is>
      </c>
      <c r="F4" s="3" t="inlineStr">
        <is>
          <t>Uscita (€)</t>
        </is>
      </c>
      <c r="G4" s="3" t="inlineStr">
        <is>
          <t>Saldo Progressivo (€)</t>
        </is>
      </c>
      <c r="H4" s="3" t="inlineStr">
        <is>
          <t>Note</t>
        </is>
      </c>
    </row>
    <row r="5">
      <c r="A5" s="4" t="inlineStr">
        <is>
          <t>01/01/2026</t>
        </is>
      </c>
      <c r="B5" s="5" t="inlineStr">
        <is>
          <t>Saldo Iniziale Fondo Cassa</t>
        </is>
      </c>
      <c r="C5" s="5" t="inlineStr">
        <is>
          <t>Apertura Fondo</t>
        </is>
      </c>
      <c r="D5" s="5" t="inlineStr">
        <is>
          <t>-</t>
        </is>
      </c>
      <c r="E5" s="6" t="n">
        <v>5000</v>
      </c>
      <c r="F5" s="6" t="n">
        <v>0</v>
      </c>
      <c r="G5" s="6">
        <f>E5-F5</f>
        <v/>
      </c>
      <c r="H5" s="5" t="inlineStr">
        <is>
          <t>Saldo di apertura esercizio 2026</t>
        </is>
      </c>
    </row>
    <row r="6">
      <c r="A6" s="7" t="inlineStr">
        <is>
          <t>10/01/2026</t>
        </is>
      </c>
      <c r="B6" s="8" t="inlineStr">
        <is>
          <t>Pulizie scale mensili</t>
        </is>
      </c>
      <c r="C6" s="8" t="inlineStr">
        <is>
          <t>Pulizie Scale</t>
        </is>
      </c>
      <c r="D6" s="8" t="inlineStr">
        <is>
          <t>Pulisco Bene SRL</t>
        </is>
      </c>
      <c r="E6" s="9" t="n">
        <v>0</v>
      </c>
      <c r="F6" s="9" t="n">
        <v>320</v>
      </c>
      <c r="G6" s="9">
        <f>G5+E6-F6</f>
        <v/>
      </c>
      <c r="H6" s="8" t="inlineStr">
        <is>
          <t>Fattura n. 12/2026</t>
        </is>
      </c>
    </row>
    <row r="7">
      <c r="A7" s="4" t="inlineStr">
        <is>
          <t>15/01/2026</t>
        </is>
      </c>
      <c r="B7" s="5" t="inlineStr">
        <is>
          <t>Versamento rata condominiale Q1</t>
        </is>
      </c>
      <c r="C7" s="5" t="inlineStr">
        <is>
          <t>Incasso Rate</t>
        </is>
      </c>
      <c r="D7" s="5" t="inlineStr">
        <is>
          <t>Marco Rossi</t>
        </is>
      </c>
      <c r="E7" s="6" t="n">
        <v>850</v>
      </c>
      <c r="F7" s="6" t="n">
        <v>0</v>
      </c>
      <c r="G7" s="6">
        <f>G6+E7-F7</f>
        <v/>
      </c>
      <c r="H7" s="5" t="inlineStr">
        <is>
          <t>Bonifico ricevuto</t>
        </is>
      </c>
    </row>
    <row r="8">
      <c r="A8" s="7" t="inlineStr">
        <is>
          <t>22/01/2026</t>
        </is>
      </c>
      <c r="B8" s="8" t="inlineStr">
        <is>
          <t>Manutenzione ascensore</t>
        </is>
      </c>
      <c r="C8" s="8" t="inlineStr">
        <is>
          <t>Manutenzione Ascensore</t>
        </is>
      </c>
      <c r="D8" s="8" t="inlineStr">
        <is>
          <t>Ascensori Ferrari SPA</t>
        </is>
      </c>
      <c r="E8" s="9" t="n">
        <v>0</v>
      </c>
      <c r="F8" s="9" t="n">
        <v>480</v>
      </c>
      <c r="G8" s="9">
        <f>G7+E8-F8</f>
        <v/>
      </c>
      <c r="H8" s="8" t="inlineStr">
        <is>
          <t>Contratto manutenzione annuale</t>
        </is>
      </c>
    </row>
    <row r="9">
      <c r="A9" s="4" t="inlineStr">
        <is>
          <t>05/02/2026</t>
        </is>
      </c>
      <c r="B9" s="5" t="inlineStr">
        <is>
          <t>Versamento rata condominiale Q1</t>
        </is>
      </c>
      <c r="C9" s="5" t="inlineStr">
        <is>
          <t>Incasso Rate</t>
        </is>
      </c>
      <c r="D9" s="5" t="inlineStr">
        <is>
          <t>Giulia Bianchi</t>
        </is>
      </c>
      <c r="E9" s="6" t="n">
        <v>780</v>
      </c>
      <c r="F9" s="6" t="n">
        <v>0</v>
      </c>
      <c r="G9" s="6">
        <f>G8+E9-F9</f>
        <v/>
      </c>
      <c r="H9" s="5" t="inlineStr">
        <is>
          <t>Bonifico ricevuto</t>
        </is>
      </c>
    </row>
    <row r="10">
      <c r="A10" s="7" t="inlineStr">
        <is>
          <t>12/02/2026</t>
        </is>
      </c>
      <c r="B10" s="8" t="inlineStr">
        <is>
          <t>Utenze condominiali luce scale</t>
        </is>
      </c>
      <c r="C10" s="8" t="inlineStr">
        <is>
          <t>Utenze</t>
        </is>
      </c>
      <c r="D10" s="8" t="inlineStr">
        <is>
          <t>Enel Energia SPA</t>
        </is>
      </c>
      <c r="E10" s="9" t="n">
        <v>0</v>
      </c>
      <c r="F10" s="9" t="n">
        <v>210.5</v>
      </c>
      <c r="G10" s="9">
        <f>G9+E10-F10</f>
        <v/>
      </c>
      <c r="H10" s="8" t="inlineStr">
        <is>
          <t>Bolletta bimestrale</t>
        </is>
      </c>
    </row>
    <row r="11">
      <c r="A11" s="4" t="inlineStr">
        <is>
          <t>20/02/2026</t>
        </is>
      </c>
      <c r="B11" s="5" t="inlineStr">
        <is>
          <t>Assicurazione condominio</t>
        </is>
      </c>
      <c r="C11" s="5" t="inlineStr">
        <is>
          <t>Assicurazione</t>
        </is>
      </c>
      <c r="D11" s="5" t="inlineStr">
        <is>
          <t>Assicurazioni Conti SRL</t>
        </is>
      </c>
      <c r="E11" s="6" t="n">
        <v>0</v>
      </c>
      <c r="F11" s="6" t="n">
        <v>650</v>
      </c>
      <c r="G11" s="6">
        <f>G10+E11-F11</f>
        <v/>
      </c>
      <c r="H11" s="5" t="inlineStr">
        <is>
          <t>Polizza globale fabbricati</t>
        </is>
      </c>
    </row>
    <row r="12">
      <c r="A12" s="7" t="inlineStr">
        <is>
          <t>01/03/2026</t>
        </is>
      </c>
      <c r="B12" s="8" t="inlineStr">
        <is>
          <t>Compenso amministratore</t>
        </is>
      </c>
      <c r="C12" s="8" t="inlineStr">
        <is>
          <t>Compenso Amministratore</t>
        </is>
      </c>
      <c r="D12" s="8" t="inlineStr">
        <is>
          <t>Studio Immobiliare Verdi SRL</t>
        </is>
      </c>
      <c r="E12" s="9" t="n">
        <v>0</v>
      </c>
      <c r="F12" s="9" t="n">
        <v>400</v>
      </c>
      <c r="G12" s="9">
        <f>G11+E12-F12</f>
        <v/>
      </c>
      <c r="H12" s="8" t="inlineStr">
        <is>
          <t>Compenso mensile</t>
        </is>
      </c>
    </row>
    <row r="13">
      <c r="A13" s="4" t="inlineStr">
        <is>
          <t>10/03/2026</t>
        </is>
      </c>
      <c r="B13" s="5" t="inlineStr">
        <is>
          <t>Versamento rata condominiale Q1</t>
        </is>
      </c>
      <c r="C13" s="5" t="inlineStr">
        <is>
          <t>Incasso Rate</t>
        </is>
      </c>
      <c r="D13" s="5" t="inlineStr">
        <is>
          <t>Luca Ferrari</t>
        </is>
      </c>
      <c r="E13" s="6" t="n">
        <v>850</v>
      </c>
      <c r="F13" s="6" t="n">
        <v>0</v>
      </c>
      <c r="G13" s="6">
        <f>G12+E13-F13</f>
        <v/>
      </c>
      <c r="H13" s="5" t="inlineStr">
        <is>
          <t>Bonifico ricevuto</t>
        </is>
      </c>
    </row>
    <row r="14">
      <c r="A14" s="7" t="inlineStr">
        <is>
          <t>18/03/2026</t>
        </is>
      </c>
      <c r="B14" s="8" t="inlineStr">
        <is>
          <t>Giardinaggio area verde comune</t>
        </is>
      </c>
      <c r="C14" s="8" t="inlineStr">
        <is>
          <t>Giardinaggio</t>
        </is>
      </c>
      <c r="D14" s="8" t="inlineStr">
        <is>
          <t>Verde Vivo SRL</t>
        </is>
      </c>
      <c r="E14" s="9" t="n">
        <v>0</v>
      </c>
      <c r="F14" s="9" t="n">
        <v>180</v>
      </c>
      <c r="G14" s="9">
        <f>G13+E14-F14</f>
        <v/>
      </c>
      <c r="H14" s="8" t="inlineStr">
        <is>
          <t>Manutenzione trimestrale</t>
        </is>
      </c>
    </row>
    <row r="15">
      <c r="A15" s="10" t="n"/>
      <c r="B15" s="10" t="inlineStr">
        <is>
          <t>TOTALI</t>
        </is>
      </c>
      <c r="C15" s="10" t="n"/>
      <c r="D15" s="10" t="n"/>
      <c r="E15" s="11">
        <f>SUM(E5:E14)</f>
        <v/>
      </c>
      <c r="F15" s="11">
        <f>SUM(F5:F14)</f>
        <v/>
      </c>
      <c r="G15" s="11">
        <f>G14</f>
        <v/>
      </c>
      <c r="H15" s="12" t="n"/>
    </row>
    <row r="16"/>
    <row r="17">
      <c r="B17" s="13" t="inlineStr">
        <is>
          <t>Fondo Cassa Minimo Raccomandato (€)</t>
        </is>
      </c>
      <c r="E17" s="14" t="n">
        <v>1500</v>
      </c>
    </row>
    <row r="18">
      <c r="B18" s="13" t="inlineStr">
        <is>
          <t>Verifica Livello Fondo</t>
        </is>
      </c>
      <c r="E18" s="15">
        <f>IF(G14&gt;=E17,"Fondo Adeguato","Fondo Insufficiente")</f>
        <v/>
      </c>
    </row>
  </sheetData>
  <mergeCells count="2">
    <mergeCell ref="A1:H1"/>
    <mergeCell ref="A2:H2"/>
  </mergeCells>
  <conditionalFormatting sqref="G5:G14">
    <cfRule type="expression" priority="1" dxfId="0">
      <formula>G5&lt;0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2" customWidth="1" min="3" max="3"/>
    <col width="22" customWidth="1" min="4" max="4"/>
    <col width="22" customWidth="1" min="5" max="5"/>
    <col width="14" customWidth="1" min="6" max="6"/>
    <col width="12" customWidth="1" min="7" max="7"/>
    <col width="14" customWidth="1" min="8" max="8"/>
  </cols>
  <sheetData>
    <row r="1">
      <c r="A1" s="1" t="inlineStr">
        <is>
          <t>RIPARTIZIONE MILLESIMI E QUOTE CONDOMINIALI 2026</t>
        </is>
      </c>
    </row>
    <row r="2"/>
    <row r="3">
      <c r="A3" s="3" t="inlineStr">
        <is>
          <t>Unità Immobiliare</t>
        </is>
      </c>
      <c r="B3" s="3" t="inlineStr">
        <is>
          <t>Condomino</t>
        </is>
      </c>
      <c r="C3" s="3" t="inlineStr">
        <is>
          <t>Millesimi</t>
        </is>
      </c>
      <c r="D3" s="3" t="inlineStr">
        <is>
          <t>Quota Preventivo Annuo (€)</t>
        </is>
      </c>
      <c r="E3" s="3" t="inlineStr">
        <is>
          <t>Versamenti Effettuati (€)</t>
        </is>
      </c>
      <c r="F3" s="3" t="inlineStr">
        <is>
          <t>Saldo (€)</t>
        </is>
      </c>
      <c r="G3" s="3" t="inlineStr">
        <is>
          <t>% Versato</t>
        </is>
      </c>
      <c r="H3" s="3" t="inlineStr">
        <is>
          <t>Stato</t>
        </is>
      </c>
    </row>
    <row r="4">
      <c r="A4" s="16" t="inlineStr">
        <is>
          <t>Interno 1</t>
        </is>
      </c>
      <c r="B4" s="5" t="inlineStr">
        <is>
          <t>Marco Rossi</t>
        </is>
      </c>
      <c r="C4" s="16" t="n">
        <v>120</v>
      </c>
      <c r="D4" s="6" t="n">
        <v>3400</v>
      </c>
      <c r="E4" s="6" t="n">
        <v>3400</v>
      </c>
      <c r="F4" s="6">
        <f>E4-D4</f>
        <v/>
      </c>
      <c r="G4" s="17">
        <f>IFERROR(E4/D4,0)</f>
        <v/>
      </c>
      <c r="H4" s="16">
        <f>IF(F4&gt;=0,"In regola","Moroso")</f>
        <v/>
      </c>
    </row>
    <row r="5">
      <c r="A5" s="18" t="inlineStr">
        <is>
          <t>Interno 2</t>
        </is>
      </c>
      <c r="B5" s="8" t="inlineStr">
        <is>
          <t>Giulia Bianchi</t>
        </is>
      </c>
      <c r="C5" s="18" t="n">
        <v>95</v>
      </c>
      <c r="D5" s="9" t="n">
        <v>2690</v>
      </c>
      <c r="E5" s="9" t="n">
        <v>2690</v>
      </c>
      <c r="F5" s="9">
        <f>E5-D5</f>
        <v/>
      </c>
      <c r="G5" s="19">
        <f>IFERROR(E5/D5,0)</f>
        <v/>
      </c>
      <c r="H5" s="18">
        <f>IF(F5&gt;=0,"In regola","Moroso")</f>
        <v/>
      </c>
    </row>
    <row r="6">
      <c r="A6" s="16" t="inlineStr">
        <is>
          <t>Interno 3</t>
        </is>
      </c>
      <c r="B6" s="5" t="inlineStr">
        <is>
          <t>Luca Ferrari</t>
        </is>
      </c>
      <c r="C6" s="16" t="n">
        <v>110</v>
      </c>
      <c r="D6" s="6" t="n">
        <v>3115</v>
      </c>
      <c r="E6" s="6" t="n">
        <v>1500</v>
      </c>
      <c r="F6" s="6">
        <f>E6-D6</f>
        <v/>
      </c>
      <c r="G6" s="17">
        <f>IFERROR(E6/D6,0)</f>
        <v/>
      </c>
      <c r="H6" s="16">
        <f>IF(F6&gt;=0,"In regola","Moroso")</f>
        <v/>
      </c>
    </row>
    <row r="7">
      <c r="A7" s="18" t="inlineStr">
        <is>
          <t>Interno 4</t>
        </is>
      </c>
      <c r="B7" s="8" t="inlineStr">
        <is>
          <t>Anna Esposito</t>
        </is>
      </c>
      <c r="C7" s="18" t="n">
        <v>105</v>
      </c>
      <c r="D7" s="9" t="n">
        <v>2973</v>
      </c>
      <c r="E7" s="9" t="n">
        <v>2973</v>
      </c>
      <c r="F7" s="9">
        <f>E7-D7</f>
        <v/>
      </c>
      <c r="G7" s="19">
        <f>IFERROR(E7/D7,0)</f>
        <v/>
      </c>
      <c r="H7" s="18">
        <f>IF(F7&gt;=0,"In regola","Moroso")</f>
        <v/>
      </c>
    </row>
    <row r="8">
      <c r="A8" s="16" t="inlineStr">
        <is>
          <t>Interno 5</t>
        </is>
      </c>
      <c r="B8" s="5" t="inlineStr">
        <is>
          <t>Francesca Romano</t>
        </is>
      </c>
      <c r="C8" s="16" t="n">
        <v>90</v>
      </c>
      <c r="D8" s="6" t="n">
        <v>2548</v>
      </c>
      <c r="E8" s="6" t="n">
        <v>0</v>
      </c>
      <c r="F8" s="6">
        <f>E8-D8</f>
        <v/>
      </c>
      <c r="G8" s="17">
        <f>IFERROR(E8/D8,0)</f>
        <v/>
      </c>
      <c r="H8" s="16">
        <f>IF(F8&gt;=0,"In regola","Moroso")</f>
        <v/>
      </c>
    </row>
    <row r="9">
      <c r="A9" s="18" t="inlineStr">
        <is>
          <t>Interno 6</t>
        </is>
      </c>
      <c r="B9" s="8" t="inlineStr">
        <is>
          <t>Giuseppe Conti</t>
        </is>
      </c>
      <c r="C9" s="18" t="n">
        <v>100</v>
      </c>
      <c r="D9" s="9" t="n">
        <v>2831</v>
      </c>
      <c r="E9" s="9" t="n">
        <v>2831</v>
      </c>
      <c r="F9" s="9">
        <f>E9-D9</f>
        <v/>
      </c>
      <c r="G9" s="19">
        <f>IFERROR(E9/D9,0)</f>
        <v/>
      </c>
      <c r="H9" s="18">
        <f>IF(F9&gt;=0,"In regola","Moroso")</f>
        <v/>
      </c>
    </row>
    <row r="10">
      <c r="A10" s="16" t="inlineStr">
        <is>
          <t>Interno 7</t>
        </is>
      </c>
      <c r="B10" s="5" t="inlineStr">
        <is>
          <t>Sara Greco</t>
        </is>
      </c>
      <c r="C10" s="16" t="n">
        <v>115</v>
      </c>
      <c r="D10" s="6" t="n">
        <v>3256</v>
      </c>
      <c r="E10" s="6" t="n">
        <v>3256</v>
      </c>
      <c r="F10" s="6">
        <f>E10-D10</f>
        <v/>
      </c>
      <c r="G10" s="17">
        <f>IFERROR(E10/D10,0)</f>
        <v/>
      </c>
      <c r="H10" s="16">
        <f>IF(F10&gt;=0,"In regola","Moroso")</f>
        <v/>
      </c>
    </row>
    <row r="11">
      <c r="A11" s="18" t="inlineStr">
        <is>
          <t>Interno 8</t>
        </is>
      </c>
      <c r="B11" s="8" t="inlineStr">
        <is>
          <t>Matteo Ricci</t>
        </is>
      </c>
      <c r="C11" s="18" t="n">
        <v>130</v>
      </c>
      <c r="D11" s="9" t="n">
        <v>3680</v>
      </c>
      <c r="E11" s="9" t="n">
        <v>2000</v>
      </c>
      <c r="F11" s="9">
        <f>E11-D11</f>
        <v/>
      </c>
      <c r="G11" s="19">
        <f>IFERROR(E11/D11,0)</f>
        <v/>
      </c>
      <c r="H11" s="18">
        <f>IF(F11&gt;=0,"In regola","Moroso")</f>
        <v/>
      </c>
    </row>
    <row r="12">
      <c r="A12" s="16" t="inlineStr">
        <is>
          <t>Interno 9</t>
        </is>
      </c>
      <c r="B12" s="5" t="inlineStr">
        <is>
          <t>Chiara Moretti</t>
        </is>
      </c>
      <c r="C12" s="16" t="n">
        <v>85</v>
      </c>
      <c r="D12" s="6" t="n">
        <v>2407</v>
      </c>
      <c r="E12" s="6" t="n">
        <v>2407</v>
      </c>
      <c r="F12" s="6">
        <f>E12-D12</f>
        <v/>
      </c>
      <c r="G12" s="17">
        <f>IFERROR(E12/D12,0)</f>
        <v/>
      </c>
      <c r="H12" s="16">
        <f>IF(F12&gt;=0,"In regola","Moroso")</f>
        <v/>
      </c>
    </row>
    <row r="13">
      <c r="A13" s="18" t="inlineStr">
        <is>
          <t>Interno 10</t>
        </is>
      </c>
      <c r="B13" s="8" t="inlineStr">
        <is>
          <t>Davide Villa</t>
        </is>
      </c>
      <c r="C13" s="18" t="n">
        <v>50</v>
      </c>
      <c r="D13" s="9" t="n">
        <v>1416</v>
      </c>
      <c r="E13" s="9" t="n">
        <v>1416</v>
      </c>
      <c r="F13" s="9">
        <f>E13-D13</f>
        <v/>
      </c>
      <c r="G13" s="19">
        <f>IFERROR(E13/D13,0)</f>
        <v/>
      </c>
      <c r="H13" s="18">
        <f>IF(F13&gt;=0,"In regola","Moroso")</f>
        <v/>
      </c>
    </row>
    <row r="14">
      <c r="A14" s="10" t="n"/>
      <c r="B14" s="10" t="inlineStr">
        <is>
          <t>TOTALI</t>
        </is>
      </c>
      <c r="C14" s="10">
        <f>SUM(C4:C13)</f>
        <v/>
      </c>
      <c r="D14" s="20">
        <f>SUM(D4:D13)</f>
        <v/>
      </c>
      <c r="E14" s="20">
        <f>SUM(E4:E13)</f>
        <v/>
      </c>
      <c r="F14" s="20">
        <f>SUM(F4:F13)</f>
        <v/>
      </c>
      <c r="G14" s="21">
        <f>IFERROR(E14/D14,0)</f>
        <v/>
      </c>
      <c r="H14" s="10" t="n"/>
    </row>
    <row r="15"/>
    <row r="16"/>
    <row r="17">
      <c r="A17" s="13" t="inlineStr">
        <is>
          <t>Ricerca Condomino:</t>
        </is>
      </c>
      <c r="B17" s="22" t="inlineStr">
        <is>
          <t>Luca Ferrari</t>
        </is>
      </c>
    </row>
    <row r="18">
      <c r="A18" s="13" t="inlineStr">
        <is>
          <t>Millesimi:</t>
        </is>
      </c>
      <c r="B18" s="23">
        <f>IFERROR(VLOOKUP(B17,B4:H13,2,0),"Non trovato")</f>
        <v/>
      </c>
    </row>
    <row r="19">
      <c r="A19" s="13" t="inlineStr">
        <is>
          <t>Saldo (€):</t>
        </is>
      </c>
      <c r="B19" s="24">
        <f>IFERROR(VLOOKUP(B17,B4:H13,5,0),0)</f>
        <v/>
      </c>
    </row>
    <row r="20">
      <c r="A20" s="13" t="inlineStr">
        <is>
          <t>Stato:</t>
        </is>
      </c>
      <c r="B20" s="23">
        <f>IFERROR(VLOOKUP(B17,B4:H13,7,0),"Non trovato")</f>
        <v/>
      </c>
    </row>
  </sheetData>
  <mergeCells count="1">
    <mergeCell ref="A1:H1"/>
  </mergeCells>
  <conditionalFormatting sqref="H4:H13">
    <cfRule type="expression" priority="1" dxfId="1">
      <formula>H4="Moroso"</formula>
    </cfRule>
    <cfRule type="expression" priority="2" dxfId="2">
      <formula>H4="In regola"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" customWidth="1" min="3" max="3"/>
    <col width="16" customWidth="1" min="4" max="4"/>
    <col width="12" customWidth="1" min="5" max="5"/>
    <col width="12" customWidth="1" min="6" max="6"/>
  </cols>
  <sheetData>
    <row r="1">
      <c r="A1" s="1" t="inlineStr">
        <is>
          <t>DASHBOARD FONDO CASSA CONDOMINIO</t>
        </is>
      </c>
    </row>
    <row r="2"/>
    <row r="3">
      <c r="A3" s="25" t="inlineStr">
        <is>
          <t>Totale Entrate (€)</t>
        </is>
      </c>
      <c r="B3" s="26">
        <f>'Movimenti Cassa'!E15</f>
        <v/>
      </c>
    </row>
    <row r="4">
      <c r="A4" s="25" t="inlineStr">
        <is>
          <t>Totale Uscite (€)</t>
        </is>
      </c>
      <c r="B4" s="27">
        <f>'Movimenti Cassa'!F15</f>
        <v/>
      </c>
    </row>
    <row r="5">
      <c r="A5" s="25" t="inlineStr">
        <is>
          <t>Saldo Cassa Attuale (€)</t>
        </is>
      </c>
      <c r="B5" s="28">
        <f>'Movimenti Cassa'!G14</f>
        <v/>
      </c>
    </row>
    <row r="6">
      <c r="A6" s="25" t="inlineStr">
        <is>
          <t>Totale Quote Preventivo (€)</t>
        </is>
      </c>
      <c r="B6" s="29">
        <f>'Ripartizione Millesimi'!D14</f>
        <v/>
      </c>
    </row>
    <row r="7">
      <c r="A7" s="25" t="inlineStr">
        <is>
          <t>Totale Versamenti Ricevuti (€)</t>
        </is>
      </c>
      <c r="B7" s="29">
        <f>'Ripartizione Millesimi'!E14</f>
        <v/>
      </c>
    </row>
    <row r="8">
      <c r="A8" s="25" t="inlineStr">
        <is>
          <t>Numero Condomini Morosi</t>
        </is>
      </c>
      <c r="B8" s="30">
        <f>COUNTIF('Ripartizione Millesimi'!H4:H13,"Moroso")</f>
        <v/>
      </c>
    </row>
    <row r="9"/>
    <row r="10"/>
    <row r="11">
      <c r="A11" s="31" t="inlineStr">
        <is>
          <t>RIEPILOGO USCITE PER CATEGORIA</t>
        </is>
      </c>
      <c r="D11" s="31" t="inlineStr">
        <is>
          <t>STATO CONDOMINI</t>
        </is>
      </c>
    </row>
    <row r="12">
      <c r="A12" s="32" t="inlineStr">
        <is>
          <t>Pulizie Scale</t>
        </is>
      </c>
      <c r="B12" s="29">
        <f>SUMIF('Movimenti Cassa'!C5:C14,A12,'Movimenti Cassa'!F5:F14)</f>
        <v/>
      </c>
      <c r="D12" s="33" t="inlineStr">
        <is>
          <t>In regola</t>
        </is>
      </c>
      <c r="E12" s="33">
        <f>COUNTIF('Ripartizione Millesimi'!H4:H13,"In regola")</f>
        <v/>
      </c>
    </row>
    <row r="13">
      <c r="A13" s="34" t="inlineStr">
        <is>
          <t>Manutenzione Ascensore</t>
        </is>
      </c>
      <c r="B13" s="35">
        <f>SUMIF('Movimenti Cassa'!C5:C14,A13,'Movimenti Cassa'!F5:F14)</f>
        <v/>
      </c>
      <c r="D13" s="33" t="inlineStr">
        <is>
          <t>Moroso</t>
        </is>
      </c>
      <c r="E13" s="33">
        <f>COUNTIF('Ripartizione Millesimi'!H4:H13,"Moroso")</f>
        <v/>
      </c>
    </row>
    <row r="14">
      <c r="A14" s="32" t="inlineStr">
        <is>
          <t>Utenze</t>
        </is>
      </c>
      <c r="B14" s="29">
        <f>SUMIF('Movimenti Cassa'!C5:C14,A14,'Movimenti Cassa'!F5:F14)</f>
        <v/>
      </c>
    </row>
    <row r="15">
      <c r="A15" s="34" t="inlineStr">
        <is>
          <t>Assicurazione</t>
        </is>
      </c>
      <c r="B15" s="35">
        <f>SUMIF('Movimenti Cassa'!C5:C14,A15,'Movimenti Cassa'!F5:F14)</f>
        <v/>
      </c>
    </row>
    <row r="16">
      <c r="A16" s="32" t="inlineStr">
        <is>
          <t>Compenso Amministratore</t>
        </is>
      </c>
      <c r="B16" s="29">
        <f>SUMIF('Movimenti Cassa'!C5:C14,A16,'Movimenti Cassa'!F5:F14)</f>
        <v/>
      </c>
    </row>
    <row r="17">
      <c r="A17" s="34" t="inlineStr">
        <is>
          <t>Giardinaggio</t>
        </is>
      </c>
      <c r="B17" s="35">
        <f>SUMIF('Movimenti Cassa'!C5:C14,A17,'Movimenti Cassa'!F5:F14)</f>
        <v/>
      </c>
    </row>
  </sheetData>
  <mergeCells count="3">
    <mergeCell ref="A1:F1"/>
    <mergeCell ref="A11:B11"/>
    <mergeCell ref="D11:E1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36" t="inlineStr">
        <is>
          <t>GUIDA ALL'USO DEL FOGLIO FONDO CASSA CONDOMINIO</t>
        </is>
      </c>
    </row>
    <row r="2"/>
    <row r="3" ht="40" customHeight="1">
      <c r="A3" s="37" t="inlineStr">
        <is>
          <t>Movimenti Cassa</t>
        </is>
      </c>
      <c r="B3" s="38" t="inlineStr">
        <is>
          <t>Registro cronologico di tutte le entrate (versamenti rate condominiali) e uscite (fatture fornitori, manutenzioni, utenze). Il saldo progressivo si aggiorna automaticamente riga per riga.</t>
        </is>
      </c>
    </row>
    <row r="4" ht="40" customHeight="1">
      <c r="A4" s="37" t="inlineStr">
        <is>
          <t>Colonna Entrata/Uscita</t>
        </is>
      </c>
      <c r="B4" s="38" t="inlineStr">
        <is>
          <t>Inserire l'importo nella colonna corretta. La colonna opposta deve restare a 0,00 €.</t>
        </is>
      </c>
    </row>
    <row r="5" ht="40" customHeight="1">
      <c r="A5" s="37" t="inlineStr">
        <is>
          <t>Saldo Progressivo</t>
        </is>
      </c>
      <c r="B5" s="38" t="inlineStr">
        <is>
          <t>Calcolato con formula: saldo riga precedente + entrata - uscita. Non modificare manualmente.</t>
        </is>
      </c>
    </row>
    <row r="6" ht="40" customHeight="1">
      <c r="A6" s="37" t="inlineStr">
        <is>
          <t>Fondo Minimo Raccomandato</t>
        </is>
      </c>
      <c r="B6" s="38" t="inlineStr">
        <is>
          <t>Cella modificabile (sfondo giallo) per impostare la soglia minima di sicurezza del fondo cassa.</t>
        </is>
      </c>
    </row>
    <row r="7" ht="40" customHeight="1">
      <c r="A7" s="37" t="inlineStr">
        <is>
          <t>Ripartizione Millesimi</t>
        </is>
      </c>
      <c r="B7" s="38" t="inlineStr">
        <is>
          <t>Elenco unità immobiliari con millesimi di proprietà, quota preventivo annuo e versamenti effettuati. Il saldo evidenzia crediti o debiti verso il condominio.</t>
        </is>
      </c>
    </row>
    <row r="8" ht="40" customHeight="1">
      <c r="A8" s="37" t="inlineStr">
        <is>
          <t>Stato Moroso/In regola</t>
        </is>
      </c>
      <c r="B8" s="38" t="inlineStr">
        <is>
          <t>Calcolato automaticamente: se il saldo è negativo il condomino risulta Moroso, evidenziato in rosso.</t>
        </is>
      </c>
    </row>
    <row r="9" ht="40" customHeight="1">
      <c r="A9" s="37" t="inlineStr">
        <is>
          <t>Ricerca Condomino</t>
        </is>
      </c>
      <c r="B9" s="38" t="inlineStr">
        <is>
          <t>Digitare il nome esatto nella cella gialla per ottenere automaticamente millesimi, saldo e stato tramite VLOOKUP.</t>
        </is>
      </c>
    </row>
    <row r="10" ht="40" customHeight="1">
      <c r="A10" s="37" t="inlineStr">
        <is>
          <t>Dashboard</t>
        </is>
      </c>
      <c r="B10" s="38" t="inlineStr">
        <is>
          <t>Riepilogo con indicatori chiave (KPI), grafico a barre delle uscite per categoria, grafico a torta dello stato dei condomini e grafico a linee dell'andamento del saldo.</t>
        </is>
      </c>
    </row>
    <row r="11" ht="40" customHeight="1">
      <c r="A11" s="37" t="inlineStr">
        <is>
          <t>Celle gialle</t>
        </is>
      </c>
      <c r="B11" s="38" t="inlineStr">
        <is>
          <t>Indicano dati modificabili (input). Le altre celle contengono formule: non sovrascriverle per non compromettere i calcoli.</t>
        </is>
      </c>
    </row>
    <row r="12" ht="40" customHeight="1">
      <c r="A12" s="37" t="inlineStr">
        <is>
          <t>Aggiornamento periodico</t>
        </is>
      </c>
      <c r="B12" s="38" t="inlineStr">
        <is>
          <t>Si consiglia di aggiornare il registro movimenti almeno mensilmente e di verificare lo stato dei versamenti dei condomini a ogni scadenza rata.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2026-07-21T15:19:40Z</dcterms:created>
  <dcterms:modified xmlns:dcterms="http://purl.org/dc/terms/" xmlns:xsi="http://www.w3.org/2001/XMLSchema-instance" xsi:type="dcterms:W3CDTF">2026-07-21T15:19:40Z</dcterms:modified>
</cp:coreProperties>
</file>