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positi_Cauzional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&quot;%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00000"/>
      <sz val="10"/>
    </font>
    <font>
      <name val="Calibri"/>
      <b val="1"/>
      <color rgb="00166534"/>
      <sz val="10"/>
    </font>
    <font>
      <name val="Calibri"/>
      <b val="1"/>
      <color rgb="00DC2626"/>
      <sz val="10"/>
    </font>
  </fonts>
  <fills count="11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FFFBEB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D1D5D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pivotButton="0" quotePrefix="0" xfId="0"/>
    <xf numFmtId="0" fontId="5" fillId="6" borderId="1" pivotButton="0" quotePrefix="0" xfId="0"/>
    <xf numFmtId="166" fontId="4" fillId="6" borderId="1" pivotButton="0" quotePrefix="0" xfId="0"/>
    <xf numFmtId="0" fontId="6" fillId="2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right" vertical="center"/>
    </xf>
    <xf numFmtId="165" fontId="3" fillId="7" borderId="1" applyAlignment="1" pivotButton="0" quotePrefix="0" xfId="0">
      <alignment horizontal="right" vertical="center"/>
    </xf>
    <xf numFmtId="166" fontId="3" fillId="7" borderId="1" applyAlignment="1" pivotButton="0" quotePrefix="0" xfId="0">
      <alignment horizontal="right" vertical="center"/>
    </xf>
    <xf numFmtId="0" fontId="5" fillId="4" borderId="1" pivotButton="0" quotePrefix="0" xfId="0"/>
    <xf numFmtId="0" fontId="3" fillId="7" borderId="1" pivotButton="0" quotePrefix="0" xfId="0"/>
    <xf numFmtId="0" fontId="6" fillId="2" borderId="1" pivotButton="0" quotePrefix="0" xfId="0"/>
    <xf numFmtId="0" fontId="3" fillId="0" borderId="1" pivotButton="0" quotePrefix="0" xfId="0"/>
    <xf numFmtId="165" fontId="3" fillId="0" borderId="1" pivotButton="0" quotePrefix="0" xfId="0"/>
    <xf numFmtId="165" fontId="3" fillId="7" borderId="1" pivotButton="0" quotePrefix="0" xfId="0"/>
    <xf numFmtId="0" fontId="6" fillId="2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center" vertical="center"/>
    </xf>
    <xf numFmtId="0" fontId="8" fillId="8" borderId="1" applyAlignment="1" pivotButton="0" quotePrefix="0" xfId="0">
      <alignment horizontal="center" vertical="center"/>
    </xf>
    <xf numFmtId="0" fontId="9" fillId="9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7" fillId="10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65" fontId="4" fillId="6" borderId="1" pivotButton="0" quotePrefix="0" xfId="0"/>
    <xf numFmtId="166" fontId="4" fillId="6" borderId="1" pivotButton="0" quotePrefix="0" xfId="0"/>
    <xf numFmtId="165" fontId="3" fillId="7" borderId="1" applyAlignment="1" pivotButton="0" quotePrefix="0" xfId="0">
      <alignment horizontal="right" vertical="center"/>
    </xf>
    <xf numFmtId="166" fontId="3" fillId="7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165" fontId="3" fillId="0" borderId="1" pivotButton="0" quotePrefix="0" xfId="0"/>
    <xf numFmtId="165" fontId="3" fillId="7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6534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Deposito Richiesto vs Versato per Contratto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'Riepilogo'!F17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'Riepilogo'!$E$18:$E$27</f>
            </numRef>
          </cat>
          <val>
            <numRef>
              <f>'Riepilogo'!$F$18:$F$27</f>
            </numRef>
          </val>
        </ser>
        <ser>
          <idx val="1"/>
          <order val="1"/>
          <tx>
            <strRef>
              <f>'Riepilogo'!G17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'Riepilogo'!$E$18:$E$27</f>
            </numRef>
          </cat>
          <val>
            <numRef>
              <f>'Riepilogo'!$G$18:$G$27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Stato Depositi</a:t>
            </a:r>
          </a:p>
        </rich>
      </tx>
    </title>
    <plotArea>
      <pieChart>
        <varyColors val="1"/>
        <ser>
          <idx val="0"/>
          <order val="0"/>
          <tx>
            <strRef>
              <f>'Riepilogo'!F28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'Riepilogo'!$E$29:$E$31</f>
            </numRef>
          </cat>
          <val>
            <numRef>
              <f>'Riepilogo'!$F$29:$F$31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28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28</row>
      <rowOff>0</rowOff>
    </from>
    <ext cx="504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5" customWidth="1" min="3" max="3"/>
    <col width="22" customWidth="1" min="4" max="4"/>
    <col width="28" customWidth="1" min="5" max="5"/>
    <col width="16" customWidth="1" min="6" max="6"/>
    <col width="20" customWidth="1" min="7" max="7"/>
    <col width="14" customWidth="1" min="8" max="8"/>
    <col width="16" customWidth="1" min="9" max="9"/>
    <col width="14" customWidth="1" min="10" max="10"/>
    <col width="18" customWidth="1" min="11" max="11"/>
    <col width="16" customWidth="1" min="12" max="12"/>
    <col width="14" customWidth="1" min="13" max="13"/>
    <col width="18" customWidth="1" min="14" max="14"/>
    <col width="15" customWidth="1" min="15" max="15"/>
    <col width="18" customWidth="1" min="16" max="16"/>
    <col width="16" customWidth="1" min="17" max="17"/>
    <col width="18" customWidth="1" min="18" max="18"/>
    <col width="14" customWidth="1" min="19" max="19"/>
    <col width="18" customWidth="1" min="20" max="20"/>
    <col width="28" customWidth="1" min="21" max="21"/>
  </cols>
  <sheetData>
    <row r="1" ht="30" customHeight="1">
      <c r="A1" s="1" t="inlineStr">
        <is>
          <t>REGISTRO DEPOSITI CAUZIONALI – CONTRATTI DI LOCAZIONE</t>
        </is>
      </c>
    </row>
    <row r="2" ht="36" customHeight="1">
      <c r="A2" s="2" t="inlineStr">
        <is>
          <t>ID Contratto</t>
        </is>
      </c>
      <c r="B2" s="2" t="inlineStr">
        <is>
          <t>Conduttore</t>
        </is>
      </c>
      <c r="C2" s="2" t="inlineStr">
        <is>
          <t>Proprietario / Locatore</t>
        </is>
      </c>
      <c r="D2" s="2" t="inlineStr">
        <is>
          <t>Immobile</t>
        </is>
      </c>
      <c r="E2" s="2" t="inlineStr">
        <is>
          <t>Indirizzo Immobile</t>
        </is>
      </c>
      <c r="F2" s="2" t="inlineStr">
        <is>
          <t>Città</t>
        </is>
      </c>
      <c r="G2" s="2" t="inlineStr">
        <is>
          <t>Tipologia Contratto</t>
        </is>
      </c>
      <c r="H2" s="2" t="inlineStr">
        <is>
          <t>Data Inizio</t>
        </is>
      </c>
      <c r="I2" s="2" t="inlineStr">
        <is>
          <t>Canone Mensile €</t>
        </is>
      </c>
      <c r="J2" s="2" t="inlineStr">
        <is>
          <t>Mensilità Deposito</t>
        </is>
      </c>
      <c r="K2" s="2" t="inlineStr">
        <is>
          <t>Deposito Richiesto €</t>
        </is>
      </c>
      <c r="L2" s="2" t="inlineStr">
        <is>
          <t>Deposito Versato €</t>
        </is>
      </c>
      <c r="M2" s="2" t="inlineStr">
        <is>
          <t>Data Versamento</t>
        </is>
      </c>
      <c r="N2" s="2" t="inlineStr">
        <is>
          <t>Modalità Pagamento</t>
        </is>
      </c>
      <c r="O2" s="2" t="inlineStr">
        <is>
          <t>Stato Deposito</t>
        </is>
      </c>
      <c r="P2" s="2" t="inlineStr">
        <is>
          <t>Controllo Limite</t>
        </is>
      </c>
      <c r="Q2" s="2" t="inlineStr">
        <is>
          <t>Data Restituzione</t>
        </is>
      </c>
      <c r="R2" s="2" t="inlineStr">
        <is>
          <t>Importo Restituito €</t>
        </is>
      </c>
      <c r="S2" s="2" t="inlineStr">
        <is>
          <t>Trattenute €</t>
        </is>
      </c>
      <c r="T2" s="2" t="inlineStr">
        <is>
          <t>Saldo da Restituire €</t>
        </is>
      </c>
      <c r="U2" s="2" t="inlineStr">
        <is>
          <t>Motivo Trattenuta</t>
        </is>
      </c>
    </row>
    <row r="3" ht="18" customHeight="1">
      <c r="A3" s="3" t="inlineStr">
        <is>
          <t>LOC-001</t>
        </is>
      </c>
      <c r="B3" s="4" t="inlineStr">
        <is>
          <t>Marco Rossi</t>
        </is>
      </c>
      <c r="C3" s="4" t="inlineStr">
        <is>
          <t>Immobiliare Verdi SRL</t>
        </is>
      </c>
      <c r="D3" s="4" t="inlineStr">
        <is>
          <t>Appartamento T3</t>
        </is>
      </c>
      <c r="E3" s="4" t="inlineStr">
        <is>
          <t>Via Roma 12</t>
        </is>
      </c>
      <c r="F3" s="4" t="inlineStr">
        <is>
          <t>Milano</t>
        </is>
      </c>
      <c r="G3" s="4" t="inlineStr">
        <is>
          <t>4+4</t>
        </is>
      </c>
      <c r="H3" s="38" t="n">
        <v>46027</v>
      </c>
      <c r="I3" s="39" t="n">
        <v>1200</v>
      </c>
      <c r="J3" s="3" t="n">
        <v>2</v>
      </c>
      <c r="K3" s="39">
        <f>I3*J3</f>
        <v/>
      </c>
      <c r="L3" s="39" t="n">
        <v>2400</v>
      </c>
      <c r="M3" s="38" t="n">
        <v>46027</v>
      </c>
      <c r="N3" s="4" t="inlineStr">
        <is>
          <t>Bonifico</t>
        </is>
      </c>
      <c r="O3" s="3">
        <f>IF(L3&gt;=K3,"Regolare","Da integrare")</f>
        <v/>
      </c>
      <c r="P3" s="3">
        <f>IF(J3&lt;=3,"OK","ATTENZIONE: oltre limite")</f>
        <v/>
      </c>
      <c r="Q3" s="38" t="n"/>
      <c r="R3" s="39" t="n">
        <v>0</v>
      </c>
      <c r="S3" s="39" t="n">
        <v>0</v>
      </c>
      <c r="T3" s="39">
        <f>L3-R3-S3</f>
        <v/>
      </c>
      <c r="U3" s="4" t="inlineStr"/>
    </row>
    <row r="4">
      <c r="A4" s="7" t="inlineStr">
        <is>
          <t>LOC-002</t>
        </is>
      </c>
      <c r="B4" s="8" t="inlineStr">
        <is>
          <t>Giulia Bianchi</t>
        </is>
      </c>
      <c r="C4" s="8" t="inlineStr">
        <is>
          <t>Carlo Ferretti</t>
        </is>
      </c>
      <c r="D4" s="8" t="inlineStr">
        <is>
          <t>Appartamento T2</t>
        </is>
      </c>
      <c r="E4" s="8" t="inlineStr">
        <is>
          <t>Corso Italia 45</t>
        </is>
      </c>
      <c r="F4" s="8" t="inlineStr">
        <is>
          <t>Roma</t>
        </is>
      </c>
      <c r="G4" s="8" t="inlineStr">
        <is>
          <t>Transitorio</t>
        </is>
      </c>
      <c r="H4" s="40" t="n">
        <v>46063</v>
      </c>
      <c r="I4" s="41" t="n">
        <v>850</v>
      </c>
      <c r="J4" s="7" t="n">
        <v>3</v>
      </c>
      <c r="K4" s="41">
        <f>I4*J4</f>
        <v/>
      </c>
      <c r="L4" s="41" t="n">
        <v>2550</v>
      </c>
      <c r="M4" s="40" t="n">
        <v>46063</v>
      </c>
      <c r="N4" s="8" t="inlineStr">
        <is>
          <t>Assegno</t>
        </is>
      </c>
      <c r="O4" s="7">
        <f>IF(L4&gt;=K4,"Regolare","Da integrare")</f>
        <v/>
      </c>
      <c r="P4" s="7">
        <f>IF(J4&lt;=3,"OK","ATTENZIONE: oltre limite")</f>
        <v/>
      </c>
      <c r="Q4" s="40" t="n">
        <v>46152</v>
      </c>
      <c r="R4" s="41" t="n">
        <v>2350</v>
      </c>
      <c r="S4" s="41" t="n">
        <v>200</v>
      </c>
      <c r="T4" s="41">
        <f>L4-R4-S4</f>
        <v/>
      </c>
      <c r="U4" s="8" t="inlineStr">
        <is>
          <t>Pulizia straordinaria</t>
        </is>
      </c>
    </row>
    <row r="5">
      <c r="A5" s="3" t="inlineStr">
        <is>
          <t>LOC-003</t>
        </is>
      </c>
      <c r="B5" s="4" t="inlineStr">
        <is>
          <t>Luca Ferrari</t>
        </is>
      </c>
      <c r="C5" s="4" t="inlineStr">
        <is>
          <t>Immobiliare Verdi SRL</t>
        </is>
      </c>
      <c r="D5" s="4" t="inlineStr">
        <is>
          <t>Loft</t>
        </is>
      </c>
      <c r="E5" s="4" t="inlineStr">
        <is>
          <t>Via Garibaldi 8</t>
        </is>
      </c>
      <c r="F5" s="4" t="inlineStr">
        <is>
          <t>Torino</t>
        </is>
      </c>
      <c r="G5" s="4" t="inlineStr">
        <is>
          <t>3+2 Concordato</t>
        </is>
      </c>
      <c r="H5" s="38" t="n">
        <v>46037</v>
      </c>
      <c r="I5" s="39" t="n">
        <v>750</v>
      </c>
      <c r="J5" s="3" t="n">
        <v>2</v>
      </c>
      <c r="K5" s="39">
        <f>I5*J5</f>
        <v/>
      </c>
      <c r="L5" s="39" t="n">
        <v>1500</v>
      </c>
      <c r="M5" s="38" t="n">
        <v>46037</v>
      </c>
      <c r="N5" s="4" t="inlineStr">
        <is>
          <t>Bonifico</t>
        </is>
      </c>
      <c r="O5" s="3">
        <f>IF(L5&gt;=K5,"Regolare","Da integrare")</f>
        <v/>
      </c>
      <c r="P5" s="3">
        <f>IF(J5&lt;=3,"OK","ATTENZIONE: oltre limite")</f>
        <v/>
      </c>
      <c r="Q5" s="38" t="n"/>
      <c r="R5" s="39" t="n">
        <v>0</v>
      </c>
      <c r="S5" s="39" t="n">
        <v>0</v>
      </c>
      <c r="T5" s="39">
        <f>L5-R5-S5</f>
        <v/>
      </c>
      <c r="U5" s="4" t="inlineStr"/>
    </row>
    <row r="6">
      <c r="A6" s="7" t="inlineStr">
        <is>
          <t>LOC-004</t>
        </is>
      </c>
      <c r="B6" s="8" t="inlineStr">
        <is>
          <t>Anna Esposito</t>
        </is>
      </c>
      <c r="C6" s="8" t="inlineStr">
        <is>
          <t>Maria Lombardi</t>
        </is>
      </c>
      <c r="D6" s="8" t="inlineStr">
        <is>
          <t>Appartamento T3</t>
        </is>
      </c>
      <c r="E6" s="8" t="inlineStr">
        <is>
          <t>Viale Europa 22</t>
        </is>
      </c>
      <c r="F6" s="8" t="inlineStr">
        <is>
          <t>Bologna</t>
        </is>
      </c>
      <c r="G6" s="8" t="inlineStr">
        <is>
          <t>4+4</t>
        </is>
      </c>
      <c r="H6" s="40" t="n">
        <v>46082</v>
      </c>
      <c r="I6" s="41" t="n">
        <v>980</v>
      </c>
      <c r="J6" s="7" t="n">
        <v>3</v>
      </c>
      <c r="K6" s="41">
        <f>I6*J6</f>
        <v/>
      </c>
      <c r="L6" s="41" t="n">
        <v>2940</v>
      </c>
      <c r="M6" s="40" t="n">
        <v>46082</v>
      </c>
      <c r="N6" s="8" t="inlineStr">
        <is>
          <t>Bonifico</t>
        </is>
      </c>
      <c r="O6" s="7">
        <f>IF(L6&gt;=K6,"Regolare","Da integrare")</f>
        <v/>
      </c>
      <c r="P6" s="7">
        <f>IF(J6&lt;=3,"OK","ATTENZIONE: oltre limite")</f>
        <v/>
      </c>
      <c r="Q6" s="40" t="n"/>
      <c r="R6" s="41" t="n">
        <v>0</v>
      </c>
      <c r="S6" s="41" t="n">
        <v>0</v>
      </c>
      <c r="T6" s="41">
        <f>L6-R6-S6</f>
        <v/>
      </c>
      <c r="U6" s="8" t="inlineStr"/>
    </row>
    <row r="7">
      <c r="A7" s="3" t="inlineStr">
        <is>
          <t>LOC-005</t>
        </is>
      </c>
      <c r="B7" s="4" t="inlineStr">
        <is>
          <t>Francesca Romano</t>
        </is>
      </c>
      <c r="C7" s="4" t="inlineStr">
        <is>
          <t>Immobiliare Verdi SRL</t>
        </is>
      </c>
      <c r="D7" s="4" t="inlineStr">
        <is>
          <t>Studio</t>
        </is>
      </c>
      <c r="E7" s="4" t="inlineStr">
        <is>
          <t>Via Napoli 16</t>
        </is>
      </c>
      <c r="F7" s="4" t="inlineStr">
        <is>
          <t>Firenze</t>
        </is>
      </c>
      <c r="G7" s="4" t="inlineStr">
        <is>
          <t>Transitorio</t>
        </is>
      </c>
      <c r="H7" s="38" t="n">
        <v>46042</v>
      </c>
      <c r="I7" s="39" t="n">
        <v>650</v>
      </c>
      <c r="J7" s="3" t="n">
        <v>1</v>
      </c>
      <c r="K7" s="39">
        <f>I7*J7</f>
        <v/>
      </c>
      <c r="L7" s="39" t="n">
        <v>650</v>
      </c>
      <c r="M7" s="38" t="n">
        <v>46042</v>
      </c>
      <c r="N7" s="4" t="inlineStr">
        <is>
          <t>Contanti</t>
        </is>
      </c>
      <c r="O7" s="3">
        <f>IF(L7&gt;=K7,"Regolare","Da integrare")</f>
        <v/>
      </c>
      <c r="P7" s="3">
        <f>IF(J7&lt;=3,"OK","ATTENZIONE: oltre limite")</f>
        <v/>
      </c>
      <c r="Q7" s="38" t="n">
        <v>46132</v>
      </c>
      <c r="R7" s="39" t="n">
        <v>500</v>
      </c>
      <c r="S7" s="39" t="n">
        <v>150</v>
      </c>
      <c r="T7" s="39">
        <f>L7-R7-S7</f>
        <v/>
      </c>
      <c r="U7" s="4" t="inlineStr">
        <is>
          <t>Tinteggiatura parziale</t>
        </is>
      </c>
    </row>
    <row r="8">
      <c r="A8" s="7" t="inlineStr">
        <is>
          <t>LOC-006</t>
        </is>
      </c>
      <c r="B8" s="8" t="inlineStr">
        <is>
          <t>Giuseppe Conti</t>
        </is>
      </c>
      <c r="C8" s="8" t="inlineStr">
        <is>
          <t>Roberto Mancini</t>
        </is>
      </c>
      <c r="D8" s="8" t="inlineStr">
        <is>
          <t>Appartamento T4</t>
        </is>
      </c>
      <c r="E8" s="8" t="inlineStr">
        <is>
          <t>Piazza Dante 3</t>
        </is>
      </c>
      <c r="F8" s="8" t="inlineStr">
        <is>
          <t>Napoli</t>
        </is>
      </c>
      <c r="G8" s="8" t="inlineStr">
        <is>
          <t>4+4</t>
        </is>
      </c>
      <c r="H8" s="40" t="n">
        <v>46065</v>
      </c>
      <c r="I8" s="41" t="n">
        <v>1100</v>
      </c>
      <c r="J8" s="7" t="n">
        <v>2</v>
      </c>
      <c r="K8" s="41">
        <f>I8*J8</f>
        <v/>
      </c>
      <c r="L8" s="41" t="n">
        <v>2200</v>
      </c>
      <c r="M8" s="40" t="n">
        <v>46065</v>
      </c>
      <c r="N8" s="8" t="inlineStr">
        <is>
          <t>Bonifico</t>
        </is>
      </c>
      <c r="O8" s="7">
        <f>IF(L8&gt;=K8,"Regolare","Da integrare")</f>
        <v/>
      </c>
      <c r="P8" s="7">
        <f>IF(J8&lt;=3,"OK","ATTENZIONE: oltre limite")</f>
        <v/>
      </c>
      <c r="Q8" s="40" t="n"/>
      <c r="R8" s="41" t="n">
        <v>0</v>
      </c>
      <c r="S8" s="41" t="n">
        <v>0</v>
      </c>
      <c r="T8" s="41">
        <f>L8-R8-S8</f>
        <v/>
      </c>
      <c r="U8" s="8" t="inlineStr"/>
    </row>
    <row r="9">
      <c r="A9" s="3" t="inlineStr">
        <is>
          <t>LOC-007</t>
        </is>
      </c>
      <c r="B9" s="4" t="inlineStr">
        <is>
          <t>Elena Moretti</t>
        </is>
      </c>
      <c r="C9" s="4" t="inlineStr">
        <is>
          <t>Immobiliare Verdi SRL</t>
        </is>
      </c>
      <c r="D9" s="4" t="inlineStr">
        <is>
          <t>Bilocale</t>
        </is>
      </c>
      <c r="E9" s="4" t="inlineStr">
        <is>
          <t>Via Roma 12</t>
        </is>
      </c>
      <c r="F9" s="4" t="inlineStr">
        <is>
          <t>Milano</t>
        </is>
      </c>
      <c r="G9" s="4" t="inlineStr">
        <is>
          <t>3+2 Concordato</t>
        </is>
      </c>
      <c r="H9" s="38" t="n">
        <v>46089</v>
      </c>
      <c r="I9" s="39" t="n">
        <v>900</v>
      </c>
      <c r="J9" s="3" t="n">
        <v>3</v>
      </c>
      <c r="K9" s="39">
        <f>I9*J9</f>
        <v/>
      </c>
      <c r="L9" s="39" t="n">
        <v>2700</v>
      </c>
      <c r="M9" s="38" t="n">
        <v>46089</v>
      </c>
      <c r="N9" s="4" t="inlineStr">
        <is>
          <t>Bonifico</t>
        </is>
      </c>
      <c r="O9" s="3">
        <f>IF(L9&gt;=K9,"Regolare","Da integrare")</f>
        <v/>
      </c>
      <c r="P9" s="3">
        <f>IF(J9&lt;=3,"OK","ATTENZIONE: oltre limite")</f>
        <v/>
      </c>
      <c r="Q9" s="38" t="n"/>
      <c r="R9" s="39" t="n">
        <v>0</v>
      </c>
      <c r="S9" s="39" t="n">
        <v>0</v>
      </c>
      <c r="T9" s="39">
        <f>L9-R9-S9</f>
        <v/>
      </c>
      <c r="U9" s="4" t="inlineStr"/>
    </row>
    <row r="10">
      <c r="A10" s="7" t="inlineStr">
        <is>
          <t>LOC-008</t>
        </is>
      </c>
      <c r="B10" s="8" t="inlineStr">
        <is>
          <t>Davide Greco</t>
        </is>
      </c>
      <c r="C10" s="8" t="inlineStr">
        <is>
          <t>Lucia Ferraro</t>
        </is>
      </c>
      <c r="D10" s="8" t="inlineStr">
        <is>
          <t>Appartamento T2</t>
        </is>
      </c>
      <c r="E10" s="8" t="inlineStr">
        <is>
          <t>Corso Italia 45</t>
        </is>
      </c>
      <c r="F10" s="8" t="inlineStr">
        <is>
          <t>Roma</t>
        </is>
      </c>
      <c r="G10" s="8" t="inlineStr">
        <is>
          <t>Transitorio</t>
        </is>
      </c>
      <c r="H10" s="40" t="n">
        <v>46047</v>
      </c>
      <c r="I10" s="41" t="n">
        <v>770</v>
      </c>
      <c r="J10" s="7" t="n">
        <v>2</v>
      </c>
      <c r="K10" s="41">
        <f>I10*J10</f>
        <v/>
      </c>
      <c r="L10" s="41" t="n">
        <v>1540</v>
      </c>
      <c r="M10" s="40" t="n">
        <v>46047</v>
      </c>
      <c r="N10" s="8" t="inlineStr">
        <is>
          <t>Assegno</t>
        </is>
      </c>
      <c r="O10" s="7">
        <f>IF(L10&gt;=K10,"Regolare","Da integrare")</f>
        <v/>
      </c>
      <c r="P10" s="7">
        <f>IF(J10&lt;=3,"OK","ATTENZIONE: oltre limite")</f>
        <v/>
      </c>
      <c r="Q10" s="40" t="n">
        <v>46137</v>
      </c>
      <c r="R10" s="41" t="n">
        <v>1340</v>
      </c>
      <c r="S10" s="41" t="n">
        <v>200</v>
      </c>
      <c r="T10" s="41">
        <f>L10-R10-S10</f>
        <v/>
      </c>
      <c r="U10" s="8" t="inlineStr">
        <is>
          <t>Rottura elettrodomestico</t>
        </is>
      </c>
    </row>
    <row r="11">
      <c r="A11" s="3" t="inlineStr">
        <is>
          <t>LOC-009</t>
        </is>
      </c>
      <c r="B11" s="4" t="inlineStr">
        <is>
          <t>Sara Neri</t>
        </is>
      </c>
      <c r="C11" s="4" t="inlineStr">
        <is>
          <t>Immobiliare Verdi SRL</t>
        </is>
      </c>
      <c r="D11" s="4" t="inlineStr">
        <is>
          <t>Appartamento T3</t>
        </is>
      </c>
      <c r="E11" s="4" t="inlineStr">
        <is>
          <t>Via Garibaldi 8</t>
        </is>
      </c>
      <c r="F11" s="4" t="inlineStr">
        <is>
          <t>Torino</t>
        </is>
      </c>
      <c r="G11" s="4" t="inlineStr">
        <is>
          <t>4+4</t>
        </is>
      </c>
      <c r="H11" s="38" t="n">
        <v>46071</v>
      </c>
      <c r="I11" s="39" t="n">
        <v>1050</v>
      </c>
      <c r="J11" s="3" t="n">
        <v>2</v>
      </c>
      <c r="K11" s="39">
        <f>I11*J11</f>
        <v/>
      </c>
      <c r="L11" s="39" t="n">
        <v>2100</v>
      </c>
      <c r="M11" s="38" t="n">
        <v>46071</v>
      </c>
      <c r="N11" s="4" t="inlineStr">
        <is>
          <t>Bonifico</t>
        </is>
      </c>
      <c r="O11" s="3">
        <f>IF(L11&gt;=K11,"Regolare","Da integrare")</f>
        <v/>
      </c>
      <c r="P11" s="3">
        <f>IF(J11&lt;=3,"OK","ATTENZIONE: oltre limite")</f>
        <v/>
      </c>
      <c r="Q11" s="38" t="n"/>
      <c r="R11" s="39" t="n">
        <v>0</v>
      </c>
      <c r="S11" s="39" t="n">
        <v>0</v>
      </c>
      <c r="T11" s="39">
        <f>L11-R11-S11</f>
        <v/>
      </c>
      <c r="U11" s="4" t="inlineStr"/>
    </row>
    <row r="12">
      <c r="A12" s="7" t="inlineStr">
        <is>
          <t>LOC-010</t>
        </is>
      </c>
      <c r="B12" s="8" t="inlineStr">
        <is>
          <t>Andrea Colombo</t>
        </is>
      </c>
      <c r="C12" s="8" t="inlineStr">
        <is>
          <t>Piero Gallo</t>
        </is>
      </c>
      <c r="D12" s="8" t="inlineStr">
        <is>
          <t>Appartamento T2</t>
        </is>
      </c>
      <c r="E12" s="8" t="inlineStr">
        <is>
          <t>Viale Europa 22</t>
        </is>
      </c>
      <c r="F12" s="8" t="inlineStr">
        <is>
          <t>Bologna</t>
        </is>
      </c>
      <c r="G12" s="8" t="inlineStr">
        <is>
          <t>3+2 Concordato</t>
        </is>
      </c>
      <c r="H12" s="40" t="n">
        <v>46086</v>
      </c>
      <c r="I12" s="41" t="n">
        <v>1450</v>
      </c>
      <c r="J12" s="7" t="n">
        <v>3</v>
      </c>
      <c r="K12" s="41">
        <f>I12*J12</f>
        <v/>
      </c>
      <c r="L12" s="41" t="n">
        <v>3000</v>
      </c>
      <c r="M12" s="40" t="n">
        <v>46086</v>
      </c>
      <c r="N12" s="8" t="inlineStr">
        <is>
          <t>Bonifico</t>
        </is>
      </c>
      <c r="O12" s="7">
        <f>IF(L12&gt;=K12,"Regolare","Da integrare")</f>
        <v/>
      </c>
      <c r="P12" s="7">
        <f>IF(J12&lt;=3,"OK","ATTENZIONE: oltre limite")</f>
        <v/>
      </c>
      <c r="Q12" s="40" t="n">
        <v>46178</v>
      </c>
      <c r="R12" s="41" t="n">
        <v>2650</v>
      </c>
      <c r="S12" s="41" t="n">
        <v>350</v>
      </c>
      <c r="T12" s="41">
        <f>L12-R12-S12</f>
        <v/>
      </c>
      <c r="U12" s="8" t="inlineStr">
        <is>
          <t>Morosità residua + danni</t>
        </is>
      </c>
    </row>
    <row r="13">
      <c r="A13" s="11" t="inlineStr">
        <is>
          <t>TOTALI</t>
        </is>
      </c>
      <c r="B13" s="12" t="n"/>
      <c r="C13" s="12" t="n"/>
      <c r="D13" s="12" t="n"/>
      <c r="E13" s="12" t="n"/>
      <c r="F13" s="12" t="n"/>
      <c r="G13" s="12" t="n"/>
      <c r="H13" s="12" t="n"/>
      <c r="I13" s="42">
        <f>SUM(I3:I12)</f>
        <v/>
      </c>
      <c r="J13" s="12" t="n"/>
      <c r="K13" s="42">
        <f>SUM(K3:K12)</f>
        <v/>
      </c>
      <c r="L13" s="42">
        <f>SUM(L3:L12)</f>
        <v/>
      </c>
      <c r="M13" s="12" t="n"/>
      <c r="N13" s="12" t="n"/>
      <c r="O13" s="12" t="n"/>
      <c r="P13" s="12" t="n"/>
      <c r="Q13" s="12" t="n"/>
      <c r="R13" s="42">
        <f>SUM(R3:R12)</f>
        <v/>
      </c>
      <c r="S13" s="42">
        <f>SUM(S3:S12)</f>
        <v/>
      </c>
      <c r="T13" s="42">
        <f>SUM(T3:T12)</f>
        <v/>
      </c>
      <c r="U13" s="12" t="n"/>
    </row>
    <row r="14">
      <c r="A14" s="11" t="inlineStr">
        <is>
          <t>MEDIA</t>
        </is>
      </c>
      <c r="B14" s="12" t="n"/>
      <c r="C14" s="12" t="n"/>
      <c r="D14" s="12" t="n"/>
      <c r="E14" s="12" t="n"/>
      <c r="F14" s="12" t="n"/>
      <c r="G14" s="12" t="n"/>
      <c r="H14" s="12" t="n"/>
      <c r="I14" s="42">
        <f>AVERAGE(I3:I12)</f>
        <v/>
      </c>
      <c r="J14" s="12" t="n"/>
      <c r="K14" s="42">
        <f>AVERAGE(K3:K12)</f>
        <v/>
      </c>
      <c r="L14" s="42">
        <f>AVERAGE(L3:L12)</f>
        <v/>
      </c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</row>
    <row r="15">
      <c r="A15" s="11" t="inlineStr">
        <is>
          <t>CONTEGGI</t>
        </is>
      </c>
      <c r="B15" s="14" t="inlineStr">
        <is>
          <t>Contratti Regolari:</t>
        </is>
      </c>
      <c r="C15" s="12">
        <f>COUNTIF(O3:O12,"Regolare")</f>
        <v/>
      </c>
      <c r="D15" s="14" t="inlineStr">
        <is>
          <t>Da integrare:</t>
        </is>
      </c>
      <c r="E15" s="12">
        <f>COUNTIF(O3:O12,"Da integrare")</f>
        <v/>
      </c>
      <c r="F15" s="14" t="inlineStr">
        <is>
          <t>% Trattenute:</t>
        </is>
      </c>
      <c r="G15" s="43">
        <f>IFERROR(S13/L13*100,0)</f>
        <v/>
      </c>
      <c r="H15" s="12" t="n"/>
      <c r="I15" s="12" t="n"/>
      <c r="J15" s="12" t="n"/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</row>
  </sheetData>
  <mergeCells count="1">
    <mergeCell ref="A1:U1"/>
  </mergeCells>
  <conditionalFormatting sqref="O3:O12">
    <cfRule type="expression" priority="1" dxfId="0" stopIfTrue="1">
      <formula>O3="Regolare"</formula>
    </cfRule>
    <cfRule type="expression" priority="2" dxfId="1" stopIfTrue="1">
      <formula>O3="Da integrare"</formula>
    </cfRule>
  </conditionalFormatting>
  <conditionalFormatting sqref="P3:P12">
    <cfRule type="expression" priority="3" dxfId="0" stopIfTrue="1">
      <formula>P3="OK"</formula>
    </cfRule>
  </conditionalFormatting>
  <dataValidations count="2">
    <dataValidation sqref="G3:G12" showErrorMessage="1" showInputMessage="1" allowBlank="1" type="list">
      <formula1>"4+4,Transitorio,3+2 Concordato,6+6"</formula1>
    </dataValidation>
    <dataValidation sqref="N3:N12" showErrorMessage="1" showInputMessage="1" allowBlank="1" type="list">
      <formula1>"Bonifico,Assegno,Contanti,RID"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24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1" t="inlineStr">
        <is>
          <t>RIEPILOGO E DASHBOARD – DEPOSITI CAUZIONALI</t>
        </is>
      </c>
    </row>
    <row r="2"/>
    <row r="3" ht="20" customHeight="1">
      <c r="B3" s="16" t="inlineStr">
        <is>
          <t>KPI</t>
        </is>
      </c>
      <c r="C3" s="16" t="inlineStr">
        <is>
          <t>Valore</t>
        </is>
      </c>
    </row>
    <row r="4">
      <c r="B4" s="17" t="inlineStr">
        <is>
          <t>Numero contratti totali</t>
        </is>
      </c>
      <c r="C4" s="18">
        <f>COUNTA(Depositi_Cauzionali!A3:A12)</f>
        <v/>
      </c>
    </row>
    <row r="5">
      <c r="B5" s="17" t="inlineStr">
        <is>
          <t>Deposito totale richiesto €</t>
        </is>
      </c>
      <c r="C5" s="44">
        <f>Depositi_Cauzionali!K13</f>
        <v/>
      </c>
    </row>
    <row r="6">
      <c r="B6" s="17" t="inlineStr">
        <is>
          <t>Deposito totale versato €</t>
        </is>
      </c>
      <c r="C6" s="44">
        <f>Depositi_Cauzionali!L13</f>
        <v/>
      </c>
    </row>
    <row r="7">
      <c r="B7" s="17" t="inlineStr">
        <is>
          <t>Deposito medio richiesto €</t>
        </is>
      </c>
      <c r="C7" s="44">
        <f>Depositi_Cauzionali!K14</f>
        <v/>
      </c>
    </row>
    <row r="8">
      <c r="B8" s="17" t="inlineStr">
        <is>
          <t>Deposito medio versato €</t>
        </is>
      </c>
      <c r="C8" s="44">
        <f>Depositi_Cauzionali!L14</f>
        <v/>
      </c>
    </row>
    <row r="9">
      <c r="B9" s="17" t="inlineStr">
        <is>
          <t>Contratti regolari</t>
        </is>
      </c>
      <c r="C9" s="18">
        <f>Depositi_Cauzionali!C15</f>
        <v/>
      </c>
    </row>
    <row r="10">
      <c r="B10" s="17" t="inlineStr">
        <is>
          <t>Contratti da integrare</t>
        </is>
      </c>
      <c r="C10" s="18">
        <f>Depositi_Cauzionali!E15</f>
        <v/>
      </c>
    </row>
    <row r="11">
      <c r="B11" s="17" t="inlineStr">
        <is>
          <t>% Depositi regolari</t>
        </is>
      </c>
      <c r="C11" s="45">
        <f>IFERROR(Depositi_Cauzionali!C15/COUNTA(Depositi_Cauzionali!A3:A12)*100,0)</f>
        <v/>
      </c>
    </row>
    <row r="12">
      <c r="B12" s="17" t="inlineStr">
        <is>
          <t>Totale trattenute €</t>
        </is>
      </c>
      <c r="C12" s="44">
        <f>Depositi_Cauzionali!S13</f>
        <v/>
      </c>
    </row>
    <row r="13">
      <c r="B13" s="17" t="inlineStr">
        <is>
          <t>Totale da restituire €</t>
        </is>
      </c>
      <c r="C13" s="44">
        <f>Depositi_Cauzionali!T13</f>
        <v/>
      </c>
    </row>
    <row r="14">
      <c r="B14" s="17" t="inlineStr">
        <is>
          <t>Avviso integrazioni</t>
        </is>
      </c>
      <c r="C14" s="18">
        <f>IF(Depositi_Cauzionali!E15&gt;0,"⚠ Presenti contratti da integrare","✓ Tutti i depositi regolari")</f>
        <v/>
      </c>
    </row>
    <row r="15"/>
    <row r="16">
      <c r="B16" s="16" t="inlineStr">
        <is>
          <t>DETTAGLIO CONTRATTO SELEZIONATO (VLOOKUP)</t>
        </is>
      </c>
      <c r="C16" s="46" t="n"/>
      <c r="D16" s="46" t="n"/>
      <c r="E16" s="46" t="n"/>
      <c r="F16" s="46" t="n"/>
      <c r="G16" s="46" t="n"/>
      <c r="H16" s="47" t="n"/>
    </row>
    <row r="17">
      <c r="B17" s="21" t="inlineStr">
        <is>
          <t>ID Contratto da ricercare:</t>
        </is>
      </c>
      <c r="C17" s="22" t="inlineStr">
        <is>
          <t>LOC-001</t>
        </is>
      </c>
      <c r="E17" s="23" t="inlineStr">
        <is>
          <t>Dati Grafico</t>
        </is>
      </c>
      <c r="F17" s="23" t="inlineStr">
        <is>
          <t>Dep. Richiesto €</t>
        </is>
      </c>
      <c r="G17" s="23" t="inlineStr">
        <is>
          <t>Dep. Versato €</t>
        </is>
      </c>
    </row>
    <row r="18">
      <c r="B18" s="17" t="inlineStr">
        <is>
          <t>Conduttore</t>
        </is>
      </c>
      <c r="C18" s="22">
        <f>IFERROR(VLOOKUP(C17,Depositi_Cauzionali!A3:U12,2,0),"")</f>
        <v/>
      </c>
      <c r="E18" s="24" t="inlineStr">
        <is>
          <t>LOC-001 Milano</t>
        </is>
      </c>
      <c r="F18" s="48">
        <f>Depositi_Cauzionali!K3</f>
        <v/>
      </c>
      <c r="G18" s="48">
        <f>Depositi_Cauzionali!L3</f>
        <v/>
      </c>
    </row>
    <row r="19">
      <c r="B19" s="17" t="inlineStr">
        <is>
          <t>Locatore</t>
        </is>
      </c>
      <c r="C19" s="22">
        <f>IFERROR(VLOOKUP(C17,Depositi_Cauzionali!A3:U12,3,0),"")</f>
        <v/>
      </c>
      <c r="E19" s="24" t="inlineStr">
        <is>
          <t>LOC-002 Roma</t>
        </is>
      </c>
      <c r="F19" s="48">
        <f>Depositi_Cauzionali!K4</f>
        <v/>
      </c>
      <c r="G19" s="48">
        <f>Depositi_Cauzionali!L4</f>
        <v/>
      </c>
    </row>
    <row r="20">
      <c r="B20" s="17" t="inlineStr">
        <is>
          <t>Immobile</t>
        </is>
      </c>
      <c r="C20" s="22">
        <f>IFERROR(VLOOKUP(C17,Depositi_Cauzionali!A3:U12,5,0),"")</f>
        <v/>
      </c>
      <c r="E20" s="24" t="inlineStr">
        <is>
          <t>LOC-003 Torino</t>
        </is>
      </c>
      <c r="F20" s="48">
        <f>Depositi_Cauzionali!K5</f>
        <v/>
      </c>
      <c r="G20" s="48">
        <f>Depositi_Cauzionali!L5</f>
        <v/>
      </c>
    </row>
    <row r="21">
      <c r="B21" s="17" t="inlineStr">
        <is>
          <t>Città</t>
        </is>
      </c>
      <c r="C21" s="22">
        <f>IFERROR(VLOOKUP(C17,Depositi_Cauzionali!A3:U12,6,0),"")</f>
        <v/>
      </c>
      <c r="E21" s="24" t="inlineStr">
        <is>
          <t>LOC-004 Bologna</t>
        </is>
      </c>
      <c r="F21" s="48">
        <f>Depositi_Cauzionali!K6</f>
        <v/>
      </c>
      <c r="G21" s="48">
        <f>Depositi_Cauzionali!L6</f>
        <v/>
      </c>
    </row>
    <row r="22">
      <c r="B22" s="17" t="inlineStr">
        <is>
          <t>Canone Mensile €</t>
        </is>
      </c>
      <c r="C22" s="49">
        <f>IFERROR(VLOOKUP(C17,Depositi_Cauzionali!A3:U12,9,0),0)</f>
        <v/>
      </c>
      <c r="E22" s="24" t="inlineStr">
        <is>
          <t>LOC-005 Firenze</t>
        </is>
      </c>
      <c r="F22" s="48">
        <f>Depositi_Cauzionali!K7</f>
        <v/>
      </c>
      <c r="G22" s="48">
        <f>Depositi_Cauzionali!L7</f>
        <v/>
      </c>
    </row>
    <row r="23">
      <c r="B23" s="17" t="inlineStr">
        <is>
          <t>Deposito Richiesto €</t>
        </is>
      </c>
      <c r="C23" s="49">
        <f>IFERROR(VLOOKUP(C17,Depositi_Cauzionali!A3:U12,11,0),0)</f>
        <v/>
      </c>
      <c r="E23" s="24" t="inlineStr">
        <is>
          <t>LOC-006 Napoli</t>
        </is>
      </c>
      <c r="F23" s="48">
        <f>Depositi_Cauzionali!K8</f>
        <v/>
      </c>
      <c r="G23" s="48">
        <f>Depositi_Cauzionali!L8</f>
        <v/>
      </c>
    </row>
    <row r="24">
      <c r="B24" s="17" t="inlineStr">
        <is>
          <t>Deposito Versato €</t>
        </is>
      </c>
      <c r="C24" s="49">
        <f>IFERROR(VLOOKUP(C17,Depositi_Cauzionali!A3:U12,12,0),0)</f>
        <v/>
      </c>
      <c r="E24" s="24" t="inlineStr">
        <is>
          <t>LOC-007 Milano</t>
        </is>
      </c>
      <c r="F24" s="48">
        <f>Depositi_Cauzionali!K9</f>
        <v/>
      </c>
      <c r="G24" s="48">
        <f>Depositi_Cauzionali!L9</f>
        <v/>
      </c>
    </row>
    <row r="25">
      <c r="B25" s="17" t="inlineStr">
        <is>
          <t>Stato Deposito</t>
        </is>
      </c>
      <c r="C25" s="22">
        <f>IFERROR(VLOOKUP(C17,Depositi_Cauzionali!A3:U12,15,0),"")</f>
        <v/>
      </c>
      <c r="E25" s="24" t="inlineStr">
        <is>
          <t>LOC-008 Roma</t>
        </is>
      </c>
      <c r="F25" s="48">
        <f>Depositi_Cauzionali!K10</f>
        <v/>
      </c>
      <c r="G25" s="48">
        <f>Depositi_Cauzionali!L10</f>
        <v/>
      </c>
    </row>
    <row r="26">
      <c r="B26" s="17" t="inlineStr">
        <is>
          <t>Saldo da Restituire €</t>
        </is>
      </c>
      <c r="C26" s="49">
        <f>IFERROR(VLOOKUP(C17,Depositi_Cauzionali!A3:U12,20,0),0)</f>
        <v/>
      </c>
      <c r="E26" s="24" t="inlineStr">
        <is>
          <t>LOC-009 Torino</t>
        </is>
      </c>
      <c r="F26" s="48">
        <f>Depositi_Cauzionali!K11</f>
        <v/>
      </c>
      <c r="G26" s="48">
        <f>Depositi_Cauzionali!L11</f>
        <v/>
      </c>
    </row>
    <row r="27">
      <c r="E27" s="24" t="inlineStr">
        <is>
          <t>LOC-010 Bologna</t>
        </is>
      </c>
      <c r="F27" s="48">
        <f>Depositi_Cauzionali!K12</f>
        <v/>
      </c>
      <c r="G27" s="48">
        <f>Depositi_Cauzionali!L12</f>
        <v/>
      </c>
    </row>
    <row r="28">
      <c r="E28" s="23" t="inlineStr">
        <is>
          <t>Stato Deposito</t>
        </is>
      </c>
      <c r="F28" s="23" t="inlineStr">
        <is>
          <t>Conteggio</t>
        </is>
      </c>
    </row>
    <row r="29">
      <c r="E29" s="24" t="inlineStr">
        <is>
          <t>Regolare</t>
        </is>
      </c>
      <c r="F29" s="24">
        <f>COUNTIF(Depositi_Cauzionali!O3:O12,"Regolare")</f>
        <v/>
      </c>
    </row>
    <row r="30">
      <c r="E30" s="24" t="inlineStr">
        <is>
          <t>Da integrare</t>
        </is>
      </c>
      <c r="F30" s="24">
        <f>COUNTIF(Depositi_Cauzionali!O3:O12,"Da integrare")</f>
        <v/>
      </c>
    </row>
    <row r="31">
      <c r="E31" s="24" t="inlineStr">
        <is>
          <t>Restituito</t>
        </is>
      </c>
      <c r="F31" s="24">
        <f>COUNTIF(Depositi_Cauzionali!R3:R12,"&gt;"&amp;0)-COUNTIF(Depositi_Cauzionali!T3:T12,"&gt;"&amp;0)</f>
        <v/>
      </c>
    </row>
  </sheetData>
  <mergeCells count="2">
    <mergeCell ref="A1:H1"/>
    <mergeCell ref="B16:H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50" customWidth="1" min="3" max="3"/>
    <col width="20" customWidth="1" min="4" max="4"/>
    <col width="20" customWidth="1" min="5" max="5"/>
    <col width="20" customWidth="1" min="6" max="6"/>
  </cols>
  <sheetData>
    <row r="1" ht="30" customHeight="1">
      <c r="A1" s="1" t="inlineStr">
        <is>
          <t>ISTRUZIONI PER L'UTILIZZO – DEPOSITI CAUZIONALI</t>
        </is>
      </c>
    </row>
    <row r="2"/>
    <row r="3" ht="22" customHeight="1">
      <c r="B3" s="27" t="inlineStr">
        <is>
          <t>SCOPO DEL FILE</t>
        </is>
      </c>
      <c r="C3" s="46" t="n"/>
      <c r="D3" s="46" t="n"/>
      <c r="E3" s="46" t="n"/>
      <c r="F3" s="47" t="n"/>
    </row>
    <row r="4" ht="22" customHeight="1">
      <c r="B4" s="28" t="inlineStr">
        <is>
          <t>Questo file Excel consente di gestire e monitorare i depositi cauzionali relativi a contratti di locazione immobiliare in Italia.</t>
        </is>
      </c>
      <c r="C4" s="46" t="n"/>
      <c r="D4" s="46" t="n"/>
      <c r="E4" s="46" t="n"/>
      <c r="F4" s="47" t="n"/>
    </row>
    <row r="5" ht="22" customHeight="1">
      <c r="B5" s="29" t="inlineStr">
        <is>
          <t>Permette di registrare i dati di ogni contratto, verificare la regolarità del deposito, calcolare automaticamente gli importi e monitorare restituzioni e trattenute.</t>
        </is>
      </c>
      <c r="C5" s="46" t="n"/>
      <c r="D5" s="46" t="n"/>
      <c r="E5" s="46" t="n"/>
      <c r="F5" s="47" t="n"/>
    </row>
    <row r="6"/>
    <row r="7" ht="22" customHeight="1">
      <c r="B7" s="27" t="inlineStr">
        <is>
          <t>FOGLIO: DEPOSITI_CAUZIONALI</t>
        </is>
      </c>
      <c r="C7" s="46" t="n"/>
      <c r="D7" s="46" t="n"/>
      <c r="E7" s="46" t="n"/>
      <c r="F7" s="47" t="n"/>
    </row>
    <row r="8" ht="22" customHeight="1">
      <c r="B8" s="28" t="inlineStr">
        <is>
          <t>Rappresenta il registro principale. Ogni riga corrisponde a un contratto di locazione attivo o concluso.</t>
        </is>
      </c>
      <c r="C8" s="46" t="n"/>
      <c r="D8" s="46" t="n"/>
      <c r="E8" s="46" t="n"/>
      <c r="F8" s="47" t="n"/>
    </row>
    <row r="9" ht="22" customHeight="1">
      <c r="B9" s="29" t="inlineStr">
        <is>
          <t>Le CELLE GIALLE (sfondo #FFFBEB) sono celle di INPUT: vanno compilate manualmente dall'utente.</t>
        </is>
      </c>
      <c r="C9" s="46" t="n"/>
      <c r="D9" s="46" t="n"/>
      <c r="E9" s="46" t="n"/>
      <c r="F9" s="47" t="n"/>
    </row>
    <row r="10" ht="22" customHeight="1">
      <c r="B10" s="28" t="inlineStr">
        <is>
          <t>Le colonne con formule si aggiornano automaticamente (Deposito Richiesto, Stato Deposito, Saldo da Restituire).</t>
        </is>
      </c>
      <c r="C10" s="46" t="n"/>
      <c r="D10" s="46" t="n"/>
      <c r="E10" s="46" t="n"/>
      <c r="F10" s="47" t="n"/>
    </row>
    <row r="11"/>
    <row r="12" ht="22" customHeight="1">
      <c r="B12" s="27" t="inlineStr">
        <is>
          <t>COME COMPILARE I CAMPI PRINCIPALI</t>
        </is>
      </c>
      <c r="C12" s="46" t="n"/>
      <c r="D12" s="46" t="n"/>
      <c r="E12" s="46" t="n"/>
      <c r="F12" s="47" t="n"/>
    </row>
    <row r="13" ht="22" customHeight="1">
      <c r="B13" s="29" t="inlineStr">
        <is>
          <t>ID Contratto: codice univoco identificativo (es. LOC-001). Non modificare dopo l'inserimento.</t>
        </is>
      </c>
      <c r="C13" s="46" t="n"/>
      <c r="D13" s="46" t="n"/>
      <c r="E13" s="46" t="n"/>
      <c r="F13" s="47" t="n"/>
    </row>
    <row r="14" ht="22" customHeight="1">
      <c r="B14" s="28" t="inlineStr">
        <is>
          <t>Canone Mensile €: importo mensile netto del canone di locazione concordato.</t>
        </is>
      </c>
      <c r="C14" s="46" t="n"/>
      <c r="D14" s="46" t="n"/>
      <c r="E14" s="46" t="n"/>
      <c r="F14" s="47" t="n"/>
    </row>
    <row r="15" ht="22" customHeight="1">
      <c r="B15" s="29" t="inlineStr">
        <is>
          <t>Mensilità Deposito: numero di mensilità richieste a titolo di deposito (solitamente 2 o 3). MAX 3 per legge.</t>
        </is>
      </c>
      <c r="C15" s="46" t="n"/>
      <c r="D15" s="46" t="n"/>
      <c r="E15" s="46" t="n"/>
      <c r="F15" s="47" t="n"/>
    </row>
    <row r="16" ht="22" customHeight="1">
      <c r="B16" s="28" t="inlineStr">
        <is>
          <t>Deposito Versato €: importo effettivamente incassato dal locatore alla firma del contratto.</t>
        </is>
      </c>
      <c r="C16" s="46" t="n"/>
      <c r="D16" s="46" t="n"/>
      <c r="E16" s="46" t="n"/>
      <c r="F16" s="47" t="n"/>
    </row>
    <row r="17" ht="22" customHeight="1">
      <c r="B17" s="29" t="inlineStr">
        <is>
          <t>Importo Restituito €: quanto il locatore ha già restituito al termine della locazione.</t>
        </is>
      </c>
      <c r="C17" s="46" t="n"/>
      <c r="D17" s="46" t="n"/>
      <c r="E17" s="46" t="n"/>
      <c r="F17" s="47" t="n"/>
    </row>
    <row r="18" ht="22" customHeight="1">
      <c r="B18" s="28" t="inlineStr">
        <is>
          <t>Trattenute €: somme trattenute per danni, pulizia, morosità, debitamente documentate.</t>
        </is>
      </c>
      <c r="C18" s="46" t="n"/>
      <c r="D18" s="46" t="n"/>
      <c r="E18" s="46" t="n"/>
      <c r="F18" s="47" t="n"/>
    </row>
    <row r="19"/>
    <row r="20" ht="22" customHeight="1">
      <c r="B20" s="27" t="inlineStr">
        <is>
          <t>MENSILITÀ DEPOSITO E LIMITE LEGALE</t>
        </is>
      </c>
      <c r="C20" s="46" t="n"/>
      <c r="D20" s="46" t="n"/>
      <c r="E20" s="46" t="n"/>
      <c r="F20" s="47" t="n"/>
    </row>
    <row r="21" ht="22" customHeight="1">
      <c r="B21" s="29" t="inlineStr">
        <is>
          <t>Ai sensi della Legge 392/1978 (Equo Canone) e delle norme successive, il deposito cauzionale NON può superare 3 mensilità di canone.</t>
        </is>
      </c>
      <c r="C21" s="46" t="n"/>
      <c r="D21" s="46" t="n"/>
      <c r="E21" s="46" t="n"/>
      <c r="F21" s="47" t="n"/>
    </row>
    <row r="22" ht="22" customHeight="1">
      <c r="B22" s="28" t="inlineStr">
        <is>
          <t>La colonna 'Controllo Limite' segnala automaticamente 'ATTENZIONE: oltre limite' se si supera tale soglia.</t>
        </is>
      </c>
      <c r="C22" s="46" t="n"/>
      <c r="D22" s="46" t="n"/>
      <c r="E22" s="46" t="n"/>
      <c r="F22" s="47" t="n"/>
    </row>
    <row r="23" ht="22" customHeight="1">
      <c r="B23" s="29" t="inlineStr">
        <is>
          <t>Il deposito deve essere restituito entro la riconsegna dell'immobile, salvo trattenute motivate e documentate.</t>
        </is>
      </c>
      <c r="C23" s="46" t="n"/>
      <c r="D23" s="46" t="n"/>
      <c r="E23" s="46" t="n"/>
      <c r="F23" s="47" t="n"/>
    </row>
    <row r="24"/>
    <row r="25" ht="22" customHeight="1">
      <c r="B25" s="27" t="inlineStr">
        <is>
          <t>RESTITUZIONE E TRATTENUTE</t>
        </is>
      </c>
      <c r="C25" s="46" t="n"/>
      <c r="D25" s="46" t="n"/>
      <c r="E25" s="46" t="n"/>
      <c r="F25" s="47" t="n"/>
    </row>
    <row r="26" ht="22" customHeight="1">
      <c r="B26" s="28" t="inlineStr">
        <is>
          <t>Al termine della locazione, il locatore deve restituire il deposito entro un termine ragionevole (in genere 30 giorni dalla riconsegna).</t>
        </is>
      </c>
      <c r="C26" s="46" t="n"/>
      <c r="D26" s="46" t="n"/>
      <c r="E26" s="46" t="n"/>
      <c r="F26" s="47" t="n"/>
    </row>
    <row r="27" ht="22" customHeight="1">
      <c r="B27" s="29" t="inlineStr">
        <is>
          <t>Le trattenute sono ammesse solo se documentate: verbale di consegna, preventivi/fatture per riparazioni, danni accertati.</t>
        </is>
      </c>
      <c r="C27" s="46" t="n"/>
      <c r="D27" s="46" t="n"/>
      <c r="E27" s="46" t="n"/>
      <c r="F27" s="47" t="n"/>
    </row>
    <row r="28" ht="22" customHeight="1">
      <c r="B28" s="28" t="inlineStr">
        <is>
          <t>Motivi validi: tinteggiatura per danni (non normale usura), rottura elettrodomestici, pulizia straordinaria, morosità residua.</t>
        </is>
      </c>
      <c r="C28" s="46" t="n"/>
      <c r="D28" s="46" t="n"/>
      <c r="E28" s="46" t="n"/>
      <c r="F28" s="47" t="n"/>
    </row>
    <row r="29" ht="22" customHeight="1">
      <c r="B29" s="29" t="inlineStr">
        <is>
          <t>Si raccomanda sempre di redigere un VERBALE DI CONSEGNA all'ingresso e all'uscita dell'inquilino.</t>
        </is>
      </c>
      <c r="C29" s="46" t="n"/>
      <c r="D29" s="46" t="n"/>
      <c r="E29" s="46" t="n"/>
      <c r="F29" s="47" t="n"/>
    </row>
    <row r="30"/>
    <row r="31" ht="22" customHeight="1">
      <c r="B31" s="27" t="inlineStr">
        <is>
          <t>FOGLIO: RIEPILOGO</t>
        </is>
      </c>
      <c r="C31" s="46" t="n"/>
      <c r="D31" s="46" t="n"/>
      <c r="E31" s="46" t="n"/>
      <c r="F31" s="47" t="n"/>
    </row>
    <row r="32" ht="22" customHeight="1">
      <c r="B32" s="28" t="inlineStr">
        <is>
          <t>Mostra i KPI principali aggregati: totale depositi, media, numero contratti regolari.</t>
        </is>
      </c>
      <c r="C32" s="46" t="n"/>
      <c r="D32" s="46" t="n"/>
      <c r="E32" s="46" t="n"/>
      <c r="F32" s="47" t="n"/>
    </row>
    <row r="33" ht="22" customHeight="1">
      <c r="B33" s="29" t="inlineStr">
        <is>
          <t>Contiene due grafici automatici: Bar Chart (richiesto vs versato) e Pie Chart (stati depositi).</t>
        </is>
      </c>
      <c r="C33" s="46" t="n"/>
      <c r="D33" s="46" t="n"/>
      <c r="E33" s="46" t="n"/>
      <c r="F33" s="47" t="n"/>
    </row>
    <row r="34" ht="22" customHeight="1">
      <c r="B34" s="28" t="inlineStr">
        <is>
          <t>La sezione VLOOKUP consente di ricercare i dettagli di un contratto specifico inserendo l'ID nella cella C17.</t>
        </is>
      </c>
      <c r="C34" s="46" t="n"/>
      <c r="D34" s="46" t="n"/>
      <c r="E34" s="46" t="n"/>
      <c r="F34" s="47" t="n"/>
    </row>
    <row r="35"/>
    <row r="36" ht="22" customHeight="1">
      <c r="B36" s="23" t="inlineStr">
        <is>
          <t>LEGENDA COLORI</t>
        </is>
      </c>
      <c r="C36" s="46" t="n"/>
      <c r="D36" s="46" t="n"/>
      <c r="E36" s="46" t="n"/>
      <c r="F36" s="47" t="n"/>
    </row>
    <row r="37" ht="20" customHeight="1">
      <c r="B37" s="30" t="inlineStr">
        <is>
          <t>##1E293B</t>
        </is>
      </c>
      <c r="C37" s="31" t="inlineStr">
        <is>
          <t>Intestazioni principali: sfondo scuro blu-ardesia con testo bianco</t>
        </is>
      </c>
      <c r="D37" s="46" t="n"/>
      <c r="E37" s="46" t="n"/>
      <c r="F37" s="47" t="n"/>
    </row>
    <row r="38" ht="20" customHeight="1">
      <c r="B38" s="16" t="inlineStr">
        <is>
          <t>#0F766E</t>
        </is>
      </c>
      <c r="C38" s="31" t="inlineStr">
        <is>
          <t>Intestazioni secondarie e sezioni: verde teal con testo bianco</t>
        </is>
      </c>
      <c r="D38" s="46" t="n"/>
      <c r="E38" s="46" t="n"/>
      <c r="F38" s="47" t="n"/>
    </row>
    <row r="39" ht="20" customHeight="1">
      <c r="B39" s="32" t="inlineStr">
        <is>
          <t>#FFFBEB</t>
        </is>
      </c>
      <c r="C39" s="31" t="inlineStr">
        <is>
          <t>Celle di INPUT: sfondo giallo pallido – compilare manualmente</t>
        </is>
      </c>
      <c r="D39" s="46" t="n"/>
      <c r="E39" s="46" t="n"/>
      <c r="F39" s="47" t="n"/>
    </row>
    <row r="40" ht="20" customHeight="1">
      <c r="B40" s="33" t="inlineStr">
        <is>
          <t>#DCFCE7</t>
        </is>
      </c>
      <c r="C40" s="31" t="inlineStr">
        <is>
          <t>Stato REGOLARE: sfondo verde chiaro – deposito conforme</t>
        </is>
      </c>
      <c r="D40" s="46" t="n"/>
      <c r="E40" s="46" t="n"/>
      <c r="F40" s="47" t="n"/>
    </row>
    <row r="41" ht="20" customHeight="1">
      <c r="B41" s="34" t="inlineStr">
        <is>
          <t>#FEE2E2</t>
        </is>
      </c>
      <c r="C41" s="31" t="inlineStr">
        <is>
          <t>Alert / Da integrare: sfondo rosso chiaro – azione richiesta</t>
        </is>
      </c>
      <c r="D41" s="46" t="n"/>
      <c r="E41" s="46" t="n"/>
      <c r="F41" s="47" t="n"/>
    </row>
    <row r="42" ht="20" customHeight="1">
      <c r="B42" s="35" t="inlineStr">
        <is>
          <t>#F0FDFA</t>
        </is>
      </c>
      <c r="C42" s="31" t="inlineStr">
        <is>
          <t>Righe alternate: sfondo acquamarina chiaro per leggibilità</t>
        </is>
      </c>
      <c r="D42" s="46" t="n"/>
      <c r="E42" s="46" t="n"/>
      <c r="F42" s="47" t="n"/>
    </row>
    <row r="43" ht="20" customHeight="1">
      <c r="B43" s="36" t="inlineStr">
        <is>
          <t>#D1D5DB</t>
        </is>
      </c>
      <c r="C43" s="31" t="inlineStr">
        <is>
          <t>Bordi sottili: grigio neutro per separazione celle</t>
        </is>
      </c>
      <c r="D43" s="46" t="n"/>
      <c r="E43" s="46" t="n"/>
      <c r="F43" s="47" t="n"/>
    </row>
    <row r="44" ht="20" customHeight="1">
      <c r="B44" s="37" t="inlineStr">
        <is>
          <t>#CCFBF1</t>
        </is>
      </c>
      <c r="C44" s="31" t="inlineStr">
        <is>
          <t>Righe totali e riepilogo: verde acqua chiaro</t>
        </is>
      </c>
      <c r="D44" s="46" t="n"/>
      <c r="E44" s="46" t="n"/>
      <c r="F44" s="47" t="n"/>
    </row>
    <row r="45"/>
    <row r="46" ht="22" customHeight="1">
      <c r="B46" s="23" t="inlineStr">
        <is>
          <t>RIFERIMENTI NORMATIVI</t>
        </is>
      </c>
      <c r="C46" s="46" t="n"/>
      <c r="D46" s="46" t="n"/>
      <c r="E46" s="46" t="n"/>
      <c r="F46" s="47" t="n"/>
    </row>
    <row r="47" ht="22" customHeight="1">
      <c r="B47" s="29" t="inlineStr">
        <is>
          <t>Legge 27 luglio 1978 n. 392 (Equo Canone): disciplina il deposito cauzionale e il limite di 3 mensilità.</t>
        </is>
      </c>
      <c r="C47" s="46" t="n"/>
      <c r="D47" s="46" t="n"/>
      <c r="E47" s="46" t="n"/>
      <c r="F47" s="47" t="n"/>
    </row>
    <row r="48" ht="22" customHeight="1">
      <c r="B48" s="28" t="inlineStr">
        <is>
          <t>Legge 9 dicembre 1998 n. 431: disciplina le locazioni ad uso abitativo, contratti 4+4 e transitorio.</t>
        </is>
      </c>
      <c r="C48" s="46" t="n"/>
      <c r="D48" s="46" t="n"/>
      <c r="E48" s="46" t="n"/>
      <c r="F48" s="47" t="n"/>
    </row>
    <row r="49" ht="22" customHeight="1">
      <c r="B49" s="29" t="inlineStr">
        <is>
          <t>Art. 1590 Codice Civile: obbligo di restituzione dell'immobile nelle condizioni ricevute, salvo normale deterioramento.</t>
        </is>
      </c>
      <c r="C49" s="46" t="n"/>
      <c r="D49" s="46" t="n"/>
      <c r="E49" s="46" t="n"/>
      <c r="F49" s="47" t="n"/>
    </row>
    <row r="50" ht="22" customHeight="1">
      <c r="B50" s="28" t="inlineStr">
        <is>
          <t>Art. 1591 Codice Civile: responsabilità del conduttore per danni all'immobile superiori alla normale usura.</t>
        </is>
      </c>
      <c r="C50" s="46" t="n"/>
      <c r="D50" s="46" t="n"/>
      <c r="E50" s="46" t="n"/>
      <c r="F50" s="47" t="n"/>
    </row>
  </sheetData>
  <mergeCells count="42">
    <mergeCell ref="A1:F1"/>
    <mergeCell ref="B3:F3"/>
    <mergeCell ref="B4:F4"/>
    <mergeCell ref="B5:F5"/>
    <mergeCell ref="B7:F7"/>
    <mergeCell ref="B8:F8"/>
    <mergeCell ref="B9:F9"/>
    <mergeCell ref="B10:F10"/>
    <mergeCell ref="B12:F12"/>
    <mergeCell ref="B13:F13"/>
    <mergeCell ref="B14:F14"/>
    <mergeCell ref="B15:F15"/>
    <mergeCell ref="B16:F16"/>
    <mergeCell ref="B17:F17"/>
    <mergeCell ref="B18:F18"/>
    <mergeCell ref="B20:F20"/>
    <mergeCell ref="B21:F21"/>
    <mergeCell ref="B22:F22"/>
    <mergeCell ref="B23:F23"/>
    <mergeCell ref="B25:F25"/>
    <mergeCell ref="B26:F26"/>
    <mergeCell ref="B27:F27"/>
    <mergeCell ref="B28:F28"/>
    <mergeCell ref="B29:F29"/>
    <mergeCell ref="B31:F31"/>
    <mergeCell ref="B32:F32"/>
    <mergeCell ref="B33:F33"/>
    <mergeCell ref="B34:F34"/>
    <mergeCell ref="B36:F36"/>
    <mergeCell ref="C37:F37"/>
    <mergeCell ref="C38:F38"/>
    <mergeCell ref="C39:F39"/>
    <mergeCell ref="C40:F40"/>
    <mergeCell ref="C41:F41"/>
    <mergeCell ref="C42:F42"/>
    <mergeCell ref="C43:F43"/>
    <mergeCell ref="C44:F44"/>
    <mergeCell ref="B46:F46"/>
    <mergeCell ref="B47:F47"/>
    <mergeCell ref="B48:F48"/>
    <mergeCell ref="B49:F49"/>
    <mergeCell ref="B50:F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2026-06-22T03:28:12Z</dcterms:created>
  <dcterms:modified xmlns:dcterms="http://purl.org/dc/terms/" xmlns:xsi="http://www.w3.org/2001/XMLSchema-instance" xsi:type="dcterms:W3CDTF">2026-06-22T03:28:12Z</dcterms:modified>
</cp:coreProperties>
</file>