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_Contratti" sheetId="1" state="visible" r:id="rId1"/>
    <sheet xmlns:r="http://schemas.openxmlformats.org/officeDocument/2006/relationships" name="Scadenze_Pagamenti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.##0,00 &quot;€&quot;"/>
  </numFmts>
  <fonts count="1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16A34A"/>
      <sz val="10"/>
    </font>
    <font>
      <name val="Calibri"/>
      <b val="1"/>
      <color rgb="00B45309"/>
      <sz val="10"/>
    </font>
    <font>
      <name val="Calibri"/>
      <b val="1"/>
      <color rgb="00DC2626"/>
      <sz val="10"/>
    </font>
    <font>
      <name val="Calibri"/>
      <b val="1"/>
      <color rgb="00FFFFFF"/>
      <sz val="16"/>
    </font>
    <font>
      <name val="Calibri"/>
      <b val="1"/>
      <color rgb="0038BDF8"/>
      <sz val="16"/>
    </font>
    <font>
      <name val="Calibri"/>
      <b val="1"/>
      <color rgb="00F59E0B"/>
      <sz val="16"/>
    </font>
    <font>
      <name val="Calibri"/>
      <b val="1"/>
      <color rgb="0022D3EE"/>
      <sz val="16"/>
    </font>
    <font>
      <name val="Calibri"/>
      <b val="1"/>
      <color rgb="004ADE80"/>
      <sz val="16"/>
    </font>
    <font>
      <name val="Calibri"/>
      <b val="1"/>
      <color rgb="00FCA5A5"/>
      <sz val="16"/>
    </font>
    <font>
      <name val="Calibri"/>
      <color rgb="001E293B"/>
      <sz val="10"/>
    </font>
  </fonts>
  <fills count="14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8102E"/>
      </patternFill>
    </fill>
    <fill>
      <patternFill patternType="solid">
        <fgColor rgb="00DCFCE7"/>
      </patternFill>
    </fill>
    <fill>
      <patternFill patternType="solid">
        <fgColor rgb="00FEF9C3"/>
      </patternFill>
    </fill>
    <fill>
      <patternFill patternType="solid">
        <fgColor rgb="00FEE2E2"/>
      </patternFill>
    </fill>
    <fill>
      <patternFill patternType="solid">
        <fgColor rgb="001E3A5F"/>
      </patternFill>
    </fill>
    <fill>
      <patternFill patternType="solid">
        <fgColor rgb="00164E63"/>
      </patternFill>
    </fill>
    <fill>
      <patternFill patternType="solid">
        <fgColor rgb="0014532D"/>
      </patternFill>
    </fill>
    <fill>
      <patternFill patternType="solid">
        <fgColor rgb="007F1D1D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6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/>
    </xf>
    <xf numFmtId="0" fontId="0" fillId="6" borderId="1" pivotButton="0" quotePrefix="0" xfId="0"/>
    <xf numFmtId="165" fontId="5" fillId="6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5" fontId="5" fillId="6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9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165" fontId="4" fillId="0" borderId="1" applyAlignment="1" pivotButton="0" quotePrefix="0" xfId="0">
      <alignment horizontal="right" vertical="center"/>
    </xf>
    <xf numFmtId="0" fontId="9" fillId="2" borderId="0" applyAlignment="1" pivotButton="0" quotePrefix="0" xfId="0">
      <alignment horizontal="center" vertical="center"/>
    </xf>
    <xf numFmtId="0" fontId="5" fillId="10" borderId="1" applyAlignment="1" pivotButton="0" quotePrefix="0" xfId="0">
      <alignment horizontal="center" vertical="center" wrapText="1"/>
    </xf>
    <xf numFmtId="0" fontId="5" fillId="11" borderId="1" applyAlignment="1" pivotButton="0" quotePrefix="0" xfId="0">
      <alignment horizontal="center" vertical="center" wrapText="1"/>
    </xf>
    <xf numFmtId="0" fontId="5" fillId="12" borderId="1" applyAlignment="1" pivotButton="0" quotePrefix="0" xfId="0">
      <alignment horizontal="center" vertical="center" wrapText="1"/>
    </xf>
    <xf numFmtId="0" fontId="5" fillId="13" borderId="1" applyAlignment="1" pivotButton="0" quotePrefix="0" xfId="0">
      <alignment horizontal="center" vertical="center" wrapText="1"/>
    </xf>
    <xf numFmtId="0" fontId="10" fillId="10" borderId="1" applyAlignment="1" pivotButton="0" quotePrefix="0" xfId="0">
      <alignment horizontal="center" vertical="center"/>
    </xf>
    <xf numFmtId="0" fontId="11" fillId="10" borderId="1" applyAlignment="1" pivotButton="0" quotePrefix="0" xfId="0">
      <alignment horizontal="center" vertical="center"/>
    </xf>
    <xf numFmtId="165" fontId="12" fillId="11" borderId="1" applyAlignment="1" pivotButton="0" quotePrefix="0" xfId="0">
      <alignment horizontal="center" vertical="center"/>
    </xf>
    <xf numFmtId="165" fontId="10" fillId="10" borderId="1" applyAlignment="1" pivotButton="0" quotePrefix="0" xfId="0">
      <alignment horizontal="center" vertical="center"/>
    </xf>
    <xf numFmtId="165" fontId="13" fillId="12" borderId="1" applyAlignment="1" pivotButton="0" quotePrefix="0" xfId="0">
      <alignment horizontal="center" vertical="center"/>
    </xf>
    <xf numFmtId="165" fontId="14" fillId="13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 indent="1"/>
    </xf>
    <xf numFmtId="0" fontId="4" fillId="5" borderId="1" applyAlignment="1" pivotButton="0" quotePrefix="0" xfId="0">
      <alignment horizontal="left" vertical="top" wrapText="1" indent="1"/>
    </xf>
    <xf numFmtId="0" fontId="3" fillId="5" borderId="1" applyAlignment="1" pivotButton="0" quotePrefix="0" xfId="0">
      <alignment horizontal="left" vertical="top" wrapText="1" indent="1"/>
    </xf>
    <xf numFmtId="0" fontId="4" fillId="3" borderId="1" applyAlignment="1" pivotButton="0" quotePrefix="0" xfId="0">
      <alignment horizontal="left" vertical="top" wrapText="1" indent="1"/>
    </xf>
    <xf numFmtId="0" fontId="3" fillId="3" borderId="1" applyAlignment="1" pivotButton="0" quotePrefix="0" xfId="0">
      <alignment horizontal="left" vertical="top" wrapText="1" indent="1"/>
    </xf>
    <xf numFmtId="0" fontId="2" fillId="2" borderId="1" applyAlignment="1" pivotButton="0" quotePrefix="0" xfId="0">
      <alignment horizontal="left" vertical="center" indent="1"/>
    </xf>
    <xf numFmtId="0" fontId="6" fillId="7" borderId="1" applyAlignment="1" pivotButton="0" quotePrefix="0" xfId="0">
      <alignment horizontal="left" vertical="center" indent="1"/>
    </xf>
    <xf numFmtId="0" fontId="0" fillId="0" borderId="4" pivotButton="0" quotePrefix="0" xfId="0"/>
    <xf numFmtId="0" fontId="7" fillId="8" borderId="1" applyAlignment="1" pivotButton="0" quotePrefix="0" xfId="0">
      <alignment horizontal="left" vertical="center" indent="1"/>
    </xf>
    <xf numFmtId="0" fontId="8" fillId="9" borderId="1" applyAlignment="1" pivotButton="0" quotePrefix="0" xfId="0">
      <alignment horizontal="left" vertical="center" indent="1"/>
    </xf>
    <xf numFmtId="0" fontId="15" fillId="4" borderId="1" applyAlignment="1" pivotButton="0" quotePrefix="0" xfId="0">
      <alignment horizontal="left" vertical="center" indent="1"/>
    </xf>
    <xf numFmtId="0" fontId="15" fillId="5" borderId="1" applyAlignment="1" pivotButton="0" quotePrefix="0" xfId="0">
      <alignment horizontal="left" vertical="center" inden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5" fillId="6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5" fontId="5" fillId="6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165" fontId="12" fillId="11" borderId="1" applyAlignment="1" pivotButton="0" quotePrefix="0" xfId="0">
      <alignment horizontal="center" vertical="center"/>
    </xf>
    <xf numFmtId="165" fontId="10" fillId="10" borderId="1" applyAlignment="1" pivotButton="0" quotePrefix="0" xfId="0">
      <alignment horizontal="center" vertical="center"/>
    </xf>
    <xf numFmtId="165" fontId="13" fillId="12" borderId="1" applyAlignment="1" pivotButton="0" quotePrefix="0" xfId="0">
      <alignment horizontal="center" vertical="center"/>
    </xf>
    <xf numFmtId="165" fontId="14" fillId="13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name val="Calibri"/>
        <b val="1"/>
        <color rgb="0016A34A"/>
      </font>
      <fill>
        <patternFill patternType="solid">
          <fgColor rgb="00DCFCE7"/>
        </patternFill>
      </fill>
    </dxf>
    <dxf>
      <font>
        <name val="Calibri"/>
        <b val="1"/>
        <color rgb="00B45309"/>
      </font>
      <fill>
        <patternFill patternType="solid">
          <fgColor rgb="00FEF9C3"/>
        </patternFill>
      </fill>
    </dxf>
    <dxf>
      <font>
        <name val="Calibri"/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Canone Mensile per Contratto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'Dashboard'!$B$8:$B$17</f>
            </numRef>
          </cat>
          <val>
            <numRef>
              <f>'Dashboard'!$C$8:$C$17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Stato Contratti</a:t>
            </a:r>
          </a:p>
        </rich>
      </tx>
    </title>
    <plotArea>
      <pieChart>
        <varyColors val="1"/>
        <ser>
          <idx val="0"/>
          <order val="0"/>
          <tx>
            <strRef>
              <f>'Dashboard'!C20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B45309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'Dashboard'!$B$21:$B$23</f>
            </numRef>
          </cat>
          <val>
            <numRef>
              <f>'Dashboard'!$C$21:$C$23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Totale Residuo per Contratto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'Dashboard'!F7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'Dashboard'!$B$8:$B$17</f>
            </numRef>
          </cat>
          <val>
            <numRef>
              <f>'Dashboard'!$F$8:$F$17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17</col>
      <colOff>0</colOff>
      <row>2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0" customWidth="1" min="3" max="3"/>
    <col width="22" customWidth="1" min="4" max="4"/>
    <col width="28" customWidth="1" min="5" max="5"/>
    <col width="14" customWidth="1" min="6" max="6"/>
    <col width="22" customWidth="1" min="7" max="7"/>
    <col width="13" customWidth="1" min="8" max="8"/>
    <col width="13" customWidth="1" min="9" max="9"/>
    <col width="12" customWidth="1" min="10" max="10"/>
    <col width="15" customWidth="1" min="11" max="11"/>
    <col width="18" customWidth="1" min="12" max="12"/>
    <col width="18" customWidth="1" min="13" max="13"/>
    <col width="14" customWidth="1" min="14" max="14"/>
    <col width="16" customWidth="1" min="15" max="15"/>
    <col width="22" customWidth="1" min="16" max="16"/>
    <col width="22" customWidth="1" min="17" max="17"/>
    <col width="14" customWidth="1" min="18" max="18"/>
    <col width="30" customWidth="1" min="19" max="19"/>
  </cols>
  <sheetData>
    <row r="1" ht="30" customHeight="1">
      <c r="A1" s="1" t="inlineStr">
        <is>
          <t>REGISTRO CONTRATTI TRANSITORI DI LOCAZIONE — 2026</t>
        </is>
      </c>
    </row>
    <row r="2" ht="40" customHeight="1">
      <c r="A2" s="2" t="inlineStr">
        <is>
          <t>ID Contratto</t>
        </is>
      </c>
      <c r="B2" s="2" t="inlineStr">
        <is>
          <t>Locatore</t>
        </is>
      </c>
      <c r="C2" s="2" t="inlineStr">
        <is>
          <t>Conduttore</t>
        </is>
      </c>
      <c r="D2" s="2" t="inlineStr">
        <is>
          <t>Società / Proprietà</t>
        </is>
      </c>
      <c r="E2" s="2" t="inlineStr">
        <is>
          <t>Indirizzo Immobile</t>
        </is>
      </c>
      <c r="F2" s="2" t="inlineStr">
        <is>
          <t>Città</t>
        </is>
      </c>
      <c r="G2" s="2" t="inlineStr">
        <is>
          <t>Tipologia Contratto</t>
        </is>
      </c>
      <c r="H2" s="2" t="inlineStr">
        <is>
          <t>Data Inizio</t>
        </is>
      </c>
      <c r="I2" s="2" t="inlineStr">
        <is>
          <t>Data Fine</t>
        </is>
      </c>
      <c r="J2" s="2" t="inlineStr">
        <is>
          <t>Durata Mesi</t>
        </is>
      </c>
      <c r="K2" s="2" t="inlineStr">
        <is>
          <t>Canone Mensile</t>
        </is>
      </c>
      <c r="L2" s="2" t="inlineStr">
        <is>
          <t>Deposito Cauzionale</t>
        </is>
      </c>
      <c r="M2" s="2" t="inlineStr">
        <is>
          <t>Spese Cond. Mensili</t>
        </is>
      </c>
      <c r="N2" s="2" t="inlineStr">
        <is>
          <t>Cedolare Secca</t>
        </is>
      </c>
      <c r="O2" s="2" t="inlineStr">
        <is>
          <t>Registrazione RLI</t>
        </is>
      </c>
      <c r="P2" s="2" t="inlineStr">
        <is>
          <t>CF / P.IVA Locatore</t>
        </is>
      </c>
      <c r="Q2" s="2" t="inlineStr">
        <is>
          <t>CF Conduttore</t>
        </is>
      </c>
      <c r="R2" s="2" t="inlineStr">
        <is>
          <t>Stato Contratto</t>
        </is>
      </c>
      <c r="S2" s="2" t="inlineStr">
        <is>
          <t>Note</t>
        </is>
      </c>
    </row>
    <row r="3">
      <c r="A3" s="3" t="inlineStr">
        <is>
          <t>CT-001</t>
        </is>
      </c>
      <c r="B3" s="3" t="inlineStr">
        <is>
          <t>Marco Rossi</t>
        </is>
      </c>
      <c r="C3" s="3" t="inlineStr">
        <is>
          <t>Giulia Bianchi</t>
        </is>
      </c>
      <c r="D3" s="3" t="inlineStr">
        <is>
          <t>—</t>
        </is>
      </c>
      <c r="E3" s="3" t="inlineStr">
        <is>
          <t>Via Roma 12</t>
        </is>
      </c>
      <c r="F3" s="3" t="inlineStr">
        <is>
          <t>Milano</t>
        </is>
      </c>
      <c r="G3" s="3" t="inlineStr">
        <is>
          <t>Transitorio</t>
        </is>
      </c>
      <c r="H3" s="52" t="n">
        <v>46054</v>
      </c>
      <c r="I3" s="52" t="n">
        <v>46234</v>
      </c>
      <c r="J3" s="5" t="n">
        <v>850</v>
      </c>
      <c r="K3" s="53" t="n">
        <v>2550</v>
      </c>
      <c r="L3" s="53" t="n">
        <v>0</v>
      </c>
      <c r="M3" s="53" t="inlineStr">
        <is>
          <t>Sì</t>
        </is>
      </c>
      <c r="N3" s="3" t="inlineStr">
        <is>
          <t>Sì</t>
        </is>
      </c>
      <c r="O3" s="3" t="inlineStr">
        <is>
          <t>RSSMRC70A01F205X</t>
        </is>
      </c>
      <c r="P3" s="3" t="inlineStr">
        <is>
          <t>BNCHGL98H52F205Y</t>
        </is>
      </c>
      <c r="Q3" s="3" t="inlineStr">
        <is>
          <t>Attivo</t>
        </is>
      </c>
      <c r="R3" s="7" t="inlineStr">
        <is>
          <t>Prima locazione</t>
        </is>
      </c>
    </row>
    <row r="4">
      <c r="A4" s="8" t="inlineStr">
        <is>
          <t>CT-002</t>
        </is>
      </c>
      <c r="B4" s="8" t="inlineStr">
        <is>
          <t>Anna Esposito</t>
        </is>
      </c>
      <c r="C4" s="8" t="inlineStr">
        <is>
          <t>Luca Ferrari</t>
        </is>
      </c>
      <c r="D4" s="8" t="inlineStr">
        <is>
          <t>—</t>
        </is>
      </c>
      <c r="E4" s="8" t="inlineStr">
        <is>
          <t>Corso Italia 45</t>
        </is>
      </c>
      <c r="F4" s="8" t="inlineStr">
        <is>
          <t>Roma</t>
        </is>
      </c>
      <c r="G4" s="8" t="inlineStr">
        <is>
          <t>Transitorio studenti</t>
        </is>
      </c>
      <c r="H4" s="52" t="n">
        <v>46096</v>
      </c>
      <c r="I4" s="52" t="n">
        <v>46279</v>
      </c>
      <c r="J4" s="5" t="n">
        <v>700</v>
      </c>
      <c r="K4" s="53" t="n">
        <v>1400</v>
      </c>
      <c r="L4" s="53" t="n">
        <v>50</v>
      </c>
      <c r="M4" s="53" t="inlineStr">
        <is>
          <t>Sì</t>
        </is>
      </c>
      <c r="N4" s="8" t="inlineStr">
        <is>
          <t>Sì</t>
        </is>
      </c>
      <c r="O4" s="8" t="inlineStr">
        <is>
          <t>SPSNNA75D55H501Z</t>
        </is>
      </c>
      <c r="P4" s="8" t="inlineStr">
        <is>
          <t>FRRRLC01A15H501W</t>
        </is>
      </c>
      <c r="Q4" s="8" t="inlineStr">
        <is>
          <t>Attivo</t>
        </is>
      </c>
      <c r="R4" s="7" t="inlineStr">
        <is>
          <t>Studente universitario</t>
        </is>
      </c>
    </row>
    <row r="5">
      <c r="A5" s="3" t="inlineStr">
        <is>
          <t>CT-003</t>
        </is>
      </c>
      <c r="B5" s="3" t="inlineStr">
        <is>
          <t>Francesca Romano</t>
        </is>
      </c>
      <c r="C5" s="3" t="inlineStr">
        <is>
          <t>Giuseppe Conti</t>
        </is>
      </c>
      <c r="D5" s="3" t="inlineStr">
        <is>
          <t>—</t>
        </is>
      </c>
      <c r="E5" s="3" t="inlineStr">
        <is>
          <t>Via Garibaldi 8</t>
        </is>
      </c>
      <c r="F5" s="3" t="inlineStr">
        <is>
          <t>Torino</t>
        </is>
      </c>
      <c r="G5" s="3" t="inlineStr">
        <is>
          <t>Transitorio</t>
        </is>
      </c>
      <c r="H5" s="52" t="n">
        <v>46032</v>
      </c>
      <c r="I5" s="52" t="n">
        <v>46212</v>
      </c>
      <c r="J5" s="5" t="n">
        <v>950</v>
      </c>
      <c r="K5" s="53" t="n">
        <v>1900</v>
      </c>
      <c r="L5" s="53" t="n">
        <v>80</v>
      </c>
      <c r="M5" s="53" t="inlineStr">
        <is>
          <t>No</t>
        </is>
      </c>
      <c r="N5" s="3" t="inlineStr">
        <is>
          <t>Sì</t>
        </is>
      </c>
      <c r="O5" s="3" t="inlineStr">
        <is>
          <t>RMNFNC68C47L219K</t>
        </is>
      </c>
      <c r="P5" s="3" t="inlineStr">
        <is>
          <t>CNTGPP82B08L219P</t>
        </is>
      </c>
      <c r="Q5" s="3" t="inlineStr">
        <is>
          <t>In scadenza</t>
        </is>
      </c>
      <c r="R5" s="7" t="inlineStr">
        <is>
          <t>Con spese cond.</t>
        </is>
      </c>
    </row>
    <row r="6">
      <c r="A6" s="8" t="inlineStr">
        <is>
          <t>CT-004</t>
        </is>
      </c>
      <c r="B6" s="8" t="inlineStr">
        <is>
          <t>Immobiliare Verdi SRL</t>
        </is>
      </c>
      <c r="C6" s="8" t="inlineStr">
        <is>
          <t>Sara Greco</t>
        </is>
      </c>
      <c r="D6" s="8" t="inlineStr">
        <is>
          <t>Immobiliare Verdi SRL</t>
        </is>
      </c>
      <c r="E6" s="8" t="inlineStr">
        <is>
          <t>Viale Europa 21</t>
        </is>
      </c>
      <c r="F6" s="8" t="inlineStr">
        <is>
          <t>Napoli</t>
        </is>
      </c>
      <c r="G6" s="8" t="inlineStr">
        <is>
          <t>Transitorio</t>
        </is>
      </c>
      <c r="H6" s="52" t="n">
        <v>46113</v>
      </c>
      <c r="I6" s="52" t="n">
        <v>46295</v>
      </c>
      <c r="J6" s="5" t="n">
        <v>1200</v>
      </c>
      <c r="K6" s="53" t="n">
        <v>3600</v>
      </c>
      <c r="L6" s="53" t="n">
        <v>120</v>
      </c>
      <c r="M6" s="53" t="inlineStr">
        <is>
          <t>No</t>
        </is>
      </c>
      <c r="N6" s="8" t="inlineStr">
        <is>
          <t>Sì</t>
        </is>
      </c>
      <c r="O6" s="8" t="inlineStr">
        <is>
          <t>P.IVA 04321098765</t>
        </is>
      </c>
      <c r="P6" s="8" t="inlineStr">
        <is>
          <t>GRCSSR95P44F839J</t>
        </is>
      </c>
      <c r="Q6" s="8" t="inlineStr">
        <is>
          <t>Attivo</t>
        </is>
      </c>
      <c r="R6" s="7" t="inlineStr">
        <is>
          <t>Società locatrice</t>
        </is>
      </c>
    </row>
    <row r="7">
      <c r="A7" s="3" t="inlineStr">
        <is>
          <t>CT-005</t>
        </is>
      </c>
      <c r="B7" s="3" t="inlineStr">
        <is>
          <t>Matteo Ricci</t>
        </is>
      </c>
      <c r="C7" s="3" t="inlineStr">
        <is>
          <t>Chiara Fontana</t>
        </is>
      </c>
      <c r="D7" s="3" t="inlineStr">
        <is>
          <t>—</t>
        </is>
      </c>
      <c r="E7" s="3" t="inlineStr">
        <is>
          <t>Via Dante 3</t>
        </is>
      </c>
      <c r="F7" s="3" t="inlineStr">
        <is>
          <t>Bologna</t>
        </is>
      </c>
      <c r="G7" s="3" t="inlineStr">
        <is>
          <t>Transitorio studenti</t>
        </is>
      </c>
      <c r="H7" s="52" t="n">
        <v>46068</v>
      </c>
      <c r="I7" s="52" t="n">
        <v>46248</v>
      </c>
      <c r="J7" s="5" t="n">
        <v>680</v>
      </c>
      <c r="K7" s="53" t="n">
        <v>1360</v>
      </c>
      <c r="L7" s="53" t="n">
        <v>0</v>
      </c>
      <c r="M7" s="53" t="inlineStr">
        <is>
          <t>Sì</t>
        </is>
      </c>
      <c r="N7" s="3" t="inlineStr">
        <is>
          <t>Sì</t>
        </is>
      </c>
      <c r="O7" s="3" t="inlineStr">
        <is>
          <t>RCCMTT78E01A944V</t>
        </is>
      </c>
      <c r="P7" s="3" t="inlineStr">
        <is>
          <t>FNTCHR00M44A944U</t>
        </is>
      </c>
      <c r="Q7" s="3" t="inlineStr">
        <is>
          <t>Attivo</t>
        </is>
      </c>
      <c r="R7" s="7" t="inlineStr">
        <is>
          <t>Studente fuori sede</t>
        </is>
      </c>
    </row>
    <row r="8">
      <c r="A8" s="8" t="inlineStr">
        <is>
          <t>CT-006</t>
        </is>
      </c>
      <c r="B8" s="8" t="inlineStr">
        <is>
          <t>Immobiliare Verdi SRL</t>
        </is>
      </c>
      <c r="C8" s="8" t="inlineStr">
        <is>
          <t>Roberto Mancini</t>
        </is>
      </c>
      <c r="D8" s="8" t="inlineStr">
        <is>
          <t>Immobiliare Verdi SRL</t>
        </is>
      </c>
      <c r="E8" s="8" t="inlineStr">
        <is>
          <t>Lungarno Corsini 5</t>
        </is>
      </c>
      <c r="F8" s="8" t="inlineStr">
        <is>
          <t>Firenze</t>
        </is>
      </c>
      <c r="G8" s="8" t="inlineStr">
        <is>
          <t>Transitorio</t>
        </is>
      </c>
      <c r="H8" s="52" t="n">
        <v>46023</v>
      </c>
      <c r="I8" s="52" t="n">
        <v>46203</v>
      </c>
      <c r="J8" s="5" t="n">
        <v>1450</v>
      </c>
      <c r="K8" s="53" t="n">
        <v>4350</v>
      </c>
      <c r="L8" s="53" t="n">
        <v>150</v>
      </c>
      <c r="M8" s="53" t="inlineStr">
        <is>
          <t>No</t>
        </is>
      </c>
      <c r="N8" s="8" t="inlineStr">
        <is>
          <t>Sì</t>
        </is>
      </c>
      <c r="O8" s="8" t="inlineStr">
        <is>
          <t>P.IVA 04321098765</t>
        </is>
      </c>
      <c r="P8" s="8" t="inlineStr">
        <is>
          <t>MNCRRT80H10D612B</t>
        </is>
      </c>
      <c r="Q8" s="8" t="inlineStr">
        <is>
          <t>In scadenza</t>
        </is>
      </c>
      <c r="R8" s="7" t="inlineStr">
        <is>
          <t>Scadenza imminente</t>
        </is>
      </c>
    </row>
    <row r="9">
      <c r="A9" s="3" t="inlineStr">
        <is>
          <t>CT-007</t>
        </is>
      </c>
      <c r="B9" s="3" t="inlineStr">
        <is>
          <t>Elena Marini</t>
        </is>
      </c>
      <c r="C9" s="3" t="inlineStr">
        <is>
          <t>Davide Conti</t>
        </is>
      </c>
      <c r="D9" s="3" t="inlineStr">
        <is>
          <t>—</t>
        </is>
      </c>
      <c r="E9" s="3" t="inlineStr">
        <is>
          <t>Via Manzoni 17</t>
        </is>
      </c>
      <c r="F9" s="3" t="inlineStr">
        <is>
          <t>Milano</t>
        </is>
      </c>
      <c r="G9" s="3" t="inlineStr">
        <is>
          <t>Transitorio</t>
        </is>
      </c>
      <c r="H9" s="52" t="n">
        <v>46143</v>
      </c>
      <c r="I9" s="52" t="n">
        <v>46326</v>
      </c>
      <c r="J9" s="5" t="n">
        <v>1100</v>
      </c>
      <c r="K9" s="53" t="n">
        <v>2200</v>
      </c>
      <c r="L9" s="53" t="n">
        <v>90</v>
      </c>
      <c r="M9" s="53" t="inlineStr">
        <is>
          <t>Sì</t>
        </is>
      </c>
      <c r="N9" s="3" t="inlineStr">
        <is>
          <t>Sì</t>
        </is>
      </c>
      <c r="O9" s="3" t="inlineStr">
        <is>
          <t>MRNLNE72S44F205M</t>
        </is>
      </c>
      <c r="P9" s="3" t="inlineStr">
        <is>
          <t>CNTDVD90D15F205N</t>
        </is>
      </c>
      <c r="Q9" s="3" t="inlineStr">
        <is>
          <t>Attivo</t>
        </is>
      </c>
      <c r="R9" s="7" t="inlineStr">
        <is>
          <t>Libero professionist.</t>
        </is>
      </c>
    </row>
    <row r="10">
      <c r="A10" s="8" t="inlineStr">
        <is>
          <t>CT-008</t>
        </is>
      </c>
      <c r="B10" s="8" t="inlineStr">
        <is>
          <t>Carlo Ferretti</t>
        </is>
      </c>
      <c r="C10" s="8" t="inlineStr">
        <is>
          <t>Alessia Russo</t>
        </is>
      </c>
      <c r="D10" s="8" t="inlineStr">
        <is>
          <t>—</t>
        </is>
      </c>
      <c r="E10" s="8" t="inlineStr">
        <is>
          <t>Via Napoli 33</t>
        </is>
      </c>
      <c r="F10" s="8" t="inlineStr">
        <is>
          <t>Roma</t>
        </is>
      </c>
      <c r="G10" s="8" t="inlineStr">
        <is>
          <t>Transitorio</t>
        </is>
      </c>
      <c r="H10" s="52" t="n">
        <v>46082</v>
      </c>
      <c r="I10" s="52" t="n">
        <v>46265</v>
      </c>
      <c r="J10" s="5" t="n">
        <v>780</v>
      </c>
      <c r="K10" s="53" t="n">
        <v>2340</v>
      </c>
      <c r="L10" s="53" t="n">
        <v>60</v>
      </c>
      <c r="M10" s="53" t="inlineStr">
        <is>
          <t>Sì</t>
        </is>
      </c>
      <c r="N10" s="8" t="inlineStr">
        <is>
          <t>Sì</t>
        </is>
      </c>
      <c r="O10" s="8" t="inlineStr">
        <is>
          <t>FRRCRL65R01H501Q</t>
        </is>
      </c>
      <c r="P10" s="8" t="inlineStr">
        <is>
          <t>RSSLSS99E44H501T</t>
        </is>
      </c>
      <c r="Q10" s="8" t="inlineStr">
        <is>
          <t>Attivo</t>
        </is>
      </c>
      <c r="R10" s="7" t="inlineStr">
        <is>
          <t>Bilocale</t>
        </is>
      </c>
    </row>
    <row r="11">
      <c r="A11" s="3" t="inlineStr">
        <is>
          <t>CT-009</t>
        </is>
      </c>
      <c r="B11" s="3" t="inlineStr">
        <is>
          <t>Immobiliare Verdi SRL</t>
        </is>
      </c>
      <c r="C11" s="3" t="inlineStr">
        <is>
          <t>Simone Barbieri</t>
        </is>
      </c>
      <c r="D11" s="3" t="inlineStr">
        <is>
          <t>Immobiliare Verdi SRL</t>
        </is>
      </c>
      <c r="E11" s="3" t="inlineStr">
        <is>
          <t>Corso Vittorio 88</t>
        </is>
      </c>
      <c r="F11" s="3" t="inlineStr">
        <is>
          <t>Torino</t>
        </is>
      </c>
      <c r="G11" s="3" t="inlineStr">
        <is>
          <t>Transitorio</t>
        </is>
      </c>
      <c r="H11" s="52" t="n">
        <v>46127</v>
      </c>
      <c r="I11" s="52" t="n">
        <v>46309</v>
      </c>
      <c r="J11" s="5" t="n">
        <v>1350</v>
      </c>
      <c r="K11" s="53" t="n">
        <v>4050</v>
      </c>
      <c r="L11" s="53" t="n">
        <v>110</v>
      </c>
      <c r="M11" s="53" t="inlineStr">
        <is>
          <t>No</t>
        </is>
      </c>
      <c r="N11" s="3" t="inlineStr">
        <is>
          <t>Sì</t>
        </is>
      </c>
      <c r="O11" s="3" t="inlineStr">
        <is>
          <t>P.IVA 04321098765</t>
        </is>
      </c>
      <c r="P11" s="3" t="inlineStr">
        <is>
          <t>BRBSMN88P10L219R</t>
        </is>
      </c>
      <c r="Q11" s="3" t="inlineStr">
        <is>
          <t>Attivo</t>
        </is>
      </c>
      <c r="R11" s="7" t="inlineStr">
        <is>
          <t>Ampio trilocale</t>
        </is>
      </c>
    </row>
    <row r="12">
      <c r="A12" s="8" t="inlineStr">
        <is>
          <t>CT-010</t>
        </is>
      </c>
      <c r="B12" s="8" t="inlineStr">
        <is>
          <t>Valentina Serra</t>
        </is>
      </c>
      <c r="C12" s="8" t="inlineStr">
        <is>
          <t>Nicola Gatti</t>
        </is>
      </c>
      <c r="D12" s="8" t="inlineStr">
        <is>
          <t>—</t>
        </is>
      </c>
      <c r="E12" s="8" t="inlineStr">
        <is>
          <t>Via Oberdan 9</t>
        </is>
      </c>
      <c r="F12" s="8" t="inlineStr">
        <is>
          <t>Bologna</t>
        </is>
      </c>
      <c r="G12" s="8" t="inlineStr">
        <is>
          <t>Transitorio studenti</t>
        </is>
      </c>
      <c r="H12" s="52" t="n">
        <v>46082</v>
      </c>
      <c r="I12" s="52" t="n">
        <v>46265</v>
      </c>
      <c r="J12" s="5" t="n">
        <v>650</v>
      </c>
      <c r="K12" s="53" t="n">
        <v>1300</v>
      </c>
      <c r="L12" s="53" t="n">
        <v>0</v>
      </c>
      <c r="M12" s="53" t="inlineStr">
        <is>
          <t>Sì</t>
        </is>
      </c>
      <c r="N12" s="8" t="inlineStr">
        <is>
          <t>Sì</t>
        </is>
      </c>
      <c r="O12" s="8" t="inlineStr">
        <is>
          <t>SRRVNT81A47A944C</t>
        </is>
      </c>
      <c r="P12" s="8" t="inlineStr">
        <is>
          <t>GTTNLC02M15A944F</t>
        </is>
      </c>
      <c r="Q12" s="8" t="inlineStr">
        <is>
          <t>Attivo</t>
        </is>
      </c>
      <c r="R12" s="7" t="inlineStr">
        <is>
          <t>Studente medicina</t>
        </is>
      </c>
    </row>
    <row r="13">
      <c r="A13" s="9" t="inlineStr">
        <is>
          <t>TOTALE</t>
        </is>
      </c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54">
        <f>SUM(K3:K12)</f>
        <v/>
      </c>
      <c r="L13" s="54">
        <f>SUM(L3:L12)</f>
        <v/>
      </c>
      <c r="M13" s="54">
        <f>SUM(M3:M12)</f>
        <v/>
      </c>
      <c r="N13" s="10" t="n"/>
      <c r="O13" s="10" t="n"/>
      <c r="P13" s="10" t="n"/>
      <c r="Q13" s="10" t="n"/>
      <c r="R13" s="10" t="n"/>
      <c r="S13" s="10" t="n"/>
    </row>
  </sheetData>
  <mergeCells count="1">
    <mergeCell ref="A1:S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6" customWidth="1" min="4" max="4"/>
    <col width="16" customWidth="1" min="5" max="5"/>
    <col width="18" customWidth="1" min="6" max="6"/>
    <col width="18" customWidth="1" min="7" max="7"/>
    <col width="16" customWidth="1" min="8" max="8"/>
    <col width="20" customWidth="1" min="9" max="9"/>
    <col width="18" customWidth="1" min="10" max="10"/>
    <col width="14" customWidth="1" min="11" max="11"/>
    <col width="17" customWidth="1" min="12" max="12"/>
    <col width="18" customWidth="1" min="13" max="13"/>
    <col width="20" customWidth="1" min="14" max="14"/>
  </cols>
  <sheetData>
    <row r="1" ht="30" customHeight="1">
      <c r="A1" s="1" t="inlineStr">
        <is>
          <t>SCADENZE E PAGAMENTI — CONTRATTI TRANSITORI 2026</t>
        </is>
      </c>
    </row>
    <row r="2" ht="42" customHeight="1">
      <c r="A2" s="2" t="inlineStr">
        <is>
          <t>ID Contratto</t>
        </is>
      </c>
      <c r="B2" s="2" t="inlineStr">
        <is>
          <t>Data Inizio</t>
        </is>
      </c>
      <c r="C2" s="2" t="inlineStr">
        <is>
          <t>Data Fine</t>
        </is>
      </c>
      <c r="D2" s="2" t="inlineStr">
        <is>
          <t>Canone Mensile</t>
        </is>
      </c>
      <c r="E2" s="2" t="inlineStr">
        <is>
          <t>Mensilità Residue</t>
        </is>
      </c>
      <c r="F2" s="2" t="inlineStr">
        <is>
          <t>Totale Residuo</t>
        </is>
      </c>
      <c r="G2" s="2" t="inlineStr">
        <is>
          <t>Deposito Cauzionale</t>
        </is>
      </c>
      <c r="H2" s="2" t="inlineStr">
        <is>
          <t>Spese Residue</t>
        </is>
      </c>
      <c r="I2" s="2" t="inlineStr">
        <is>
          <t>Totale da Incassare</t>
        </is>
      </c>
      <c r="J2" s="2" t="inlineStr">
        <is>
          <t>Giorni alla Scadenza</t>
        </is>
      </c>
      <c r="K2" s="2" t="inlineStr">
        <is>
          <t>Stato</t>
        </is>
      </c>
      <c r="L2" s="2" t="inlineStr">
        <is>
          <t>Ritardo Pag. (gg)</t>
        </is>
      </c>
      <c r="M2" s="2" t="inlineStr">
        <is>
          <t>Penale / Interessi</t>
        </is>
      </c>
      <c r="N2" s="2" t="inlineStr">
        <is>
          <t>Importo Netto Previsto</t>
        </is>
      </c>
    </row>
    <row r="3">
      <c r="A3" s="12">
        <f>IFERROR(Dati_Contratti!A3,"")</f>
        <v/>
      </c>
      <c r="B3" s="55">
        <f>IFERROR(Dati_Contratti!H3,"")</f>
        <v/>
      </c>
      <c r="C3" s="55">
        <f>IFERROR(Dati_Contratti!I3,"")</f>
        <v/>
      </c>
      <c r="D3" s="56">
        <f>IFERROR(Dati_Contratti!K3,0)</f>
        <v/>
      </c>
      <c r="E3" s="12">
        <f>IFERROR(MAX(0,DATEDIF(TODAY(),C3,"m")),0)</f>
        <v/>
      </c>
      <c r="F3" s="57">
        <f>E3*D3</f>
        <v/>
      </c>
      <c r="G3" s="57">
        <f>IFERROR(Dati_Contratti!L3,0)</f>
        <v/>
      </c>
      <c r="H3" s="57">
        <f>IFERROR(E3*Dati_Contratti!M3,0)</f>
        <v/>
      </c>
      <c r="I3" s="58">
        <f>F3+G3+H3</f>
        <v/>
      </c>
      <c r="J3" s="12">
        <f>IFERROR(C3-TODAY(),0)</f>
        <v/>
      </c>
      <c r="K3" s="12">
        <f>IF(J3&lt;0,"Scaduto",IF(J3&lt;=30,"In scadenza","Attivo"))</f>
        <v/>
      </c>
      <c r="L3" s="17" t="n">
        <v>0</v>
      </c>
      <c r="M3" s="57">
        <f>IF(L3&gt;0,ROUND(L3*D3*0.05/30,2),0)</f>
        <v/>
      </c>
      <c r="N3" s="58">
        <f>I3-M3</f>
        <v/>
      </c>
    </row>
    <row r="4">
      <c r="A4" s="18">
        <f>IFERROR(Dati_Contratti!A4,"")</f>
        <v/>
      </c>
      <c r="B4" s="59">
        <f>IFERROR(Dati_Contratti!H4,"")</f>
        <v/>
      </c>
      <c r="C4" s="59">
        <f>IFERROR(Dati_Contratti!I4,"")</f>
        <v/>
      </c>
      <c r="D4" s="56">
        <f>IFERROR(Dati_Contratti!K4,0)</f>
        <v/>
      </c>
      <c r="E4" s="18">
        <f>IFERROR(MAX(0,DATEDIF(TODAY(),C4,"m")),0)</f>
        <v/>
      </c>
      <c r="F4" s="60">
        <f>E4*D4</f>
        <v/>
      </c>
      <c r="G4" s="60">
        <f>IFERROR(Dati_Contratti!L4,0)</f>
        <v/>
      </c>
      <c r="H4" s="60">
        <f>IFERROR(E4*Dati_Contratti!M4,0)</f>
        <v/>
      </c>
      <c r="I4" s="61">
        <f>F4+G4+H4</f>
        <v/>
      </c>
      <c r="J4" s="18">
        <f>IFERROR(C4-TODAY(),0)</f>
        <v/>
      </c>
      <c r="K4" s="18">
        <f>IF(J4&lt;0,"Scaduto",IF(J4&lt;=30,"In scadenza","Attivo"))</f>
        <v/>
      </c>
      <c r="L4" s="17" t="n">
        <v>0</v>
      </c>
      <c r="M4" s="60">
        <f>IF(L4&gt;0,ROUND(L4*D4*0.05/30,2),0)</f>
        <v/>
      </c>
      <c r="N4" s="61">
        <f>I4-M4</f>
        <v/>
      </c>
    </row>
    <row r="5">
      <c r="A5" s="12">
        <f>IFERROR(Dati_Contratti!A5,"")</f>
        <v/>
      </c>
      <c r="B5" s="55">
        <f>IFERROR(Dati_Contratti!H5,"")</f>
        <v/>
      </c>
      <c r="C5" s="55">
        <f>IFERROR(Dati_Contratti!I5,"")</f>
        <v/>
      </c>
      <c r="D5" s="56">
        <f>IFERROR(Dati_Contratti!K5,0)</f>
        <v/>
      </c>
      <c r="E5" s="12">
        <f>IFERROR(MAX(0,DATEDIF(TODAY(),C5,"m")),0)</f>
        <v/>
      </c>
      <c r="F5" s="57">
        <f>E5*D5</f>
        <v/>
      </c>
      <c r="G5" s="57">
        <f>IFERROR(Dati_Contratti!L5,0)</f>
        <v/>
      </c>
      <c r="H5" s="57">
        <f>IFERROR(E5*Dati_Contratti!M5,0)</f>
        <v/>
      </c>
      <c r="I5" s="58">
        <f>F5+G5+H5</f>
        <v/>
      </c>
      <c r="J5" s="12">
        <f>IFERROR(C5-TODAY(),0)</f>
        <v/>
      </c>
      <c r="K5" s="12">
        <f>IF(J5&lt;0,"Scaduto",IF(J5&lt;=30,"In scadenza","Attivo"))</f>
        <v/>
      </c>
      <c r="L5" s="17" t="n">
        <v>5</v>
      </c>
      <c r="M5" s="57">
        <f>IF(L5&gt;0,ROUND(L5*D5*0.05/30,2),0)</f>
        <v/>
      </c>
      <c r="N5" s="58">
        <f>I5-M5</f>
        <v/>
      </c>
    </row>
    <row r="6">
      <c r="A6" s="18">
        <f>IFERROR(Dati_Contratti!A6,"")</f>
        <v/>
      </c>
      <c r="B6" s="59">
        <f>IFERROR(Dati_Contratti!H6,"")</f>
        <v/>
      </c>
      <c r="C6" s="59">
        <f>IFERROR(Dati_Contratti!I6,"")</f>
        <v/>
      </c>
      <c r="D6" s="56">
        <f>IFERROR(Dati_Contratti!K6,0)</f>
        <v/>
      </c>
      <c r="E6" s="18">
        <f>IFERROR(MAX(0,DATEDIF(TODAY(),C6,"m")),0)</f>
        <v/>
      </c>
      <c r="F6" s="60">
        <f>E6*D6</f>
        <v/>
      </c>
      <c r="G6" s="60">
        <f>IFERROR(Dati_Contratti!L6,0)</f>
        <v/>
      </c>
      <c r="H6" s="60">
        <f>IFERROR(E6*Dati_Contratti!M6,0)</f>
        <v/>
      </c>
      <c r="I6" s="61">
        <f>F6+G6+H6</f>
        <v/>
      </c>
      <c r="J6" s="18">
        <f>IFERROR(C6-TODAY(),0)</f>
        <v/>
      </c>
      <c r="K6" s="18">
        <f>IF(J6&lt;0,"Scaduto",IF(J6&lt;=30,"In scadenza","Attivo"))</f>
        <v/>
      </c>
      <c r="L6" s="17" t="n">
        <v>0</v>
      </c>
      <c r="M6" s="60">
        <f>IF(L6&gt;0,ROUND(L6*D6*0.05/30,2),0)</f>
        <v/>
      </c>
      <c r="N6" s="61">
        <f>I6-M6</f>
        <v/>
      </c>
    </row>
    <row r="7">
      <c r="A7" s="12">
        <f>IFERROR(Dati_Contratti!A7,"")</f>
        <v/>
      </c>
      <c r="B7" s="55">
        <f>IFERROR(Dati_Contratti!H7,"")</f>
        <v/>
      </c>
      <c r="C7" s="55">
        <f>IFERROR(Dati_Contratti!I7,"")</f>
        <v/>
      </c>
      <c r="D7" s="56">
        <f>IFERROR(Dati_Contratti!K7,0)</f>
        <v/>
      </c>
      <c r="E7" s="12">
        <f>IFERROR(MAX(0,DATEDIF(TODAY(),C7,"m")),0)</f>
        <v/>
      </c>
      <c r="F7" s="57">
        <f>E7*D7</f>
        <v/>
      </c>
      <c r="G7" s="57">
        <f>IFERROR(Dati_Contratti!L7,0)</f>
        <v/>
      </c>
      <c r="H7" s="57">
        <f>IFERROR(E7*Dati_Contratti!M7,0)</f>
        <v/>
      </c>
      <c r="I7" s="58">
        <f>F7+G7+H7</f>
        <v/>
      </c>
      <c r="J7" s="12">
        <f>IFERROR(C7-TODAY(),0)</f>
        <v/>
      </c>
      <c r="K7" s="12">
        <f>IF(J7&lt;0,"Scaduto",IF(J7&lt;=30,"In scadenza","Attivo"))</f>
        <v/>
      </c>
      <c r="L7" s="17" t="n">
        <v>0</v>
      </c>
      <c r="M7" s="57">
        <f>IF(L7&gt;0,ROUND(L7*D7*0.05/30,2),0)</f>
        <v/>
      </c>
      <c r="N7" s="58">
        <f>I7-M7</f>
        <v/>
      </c>
    </row>
    <row r="8">
      <c r="A8" s="18">
        <f>IFERROR(Dati_Contratti!A8,"")</f>
        <v/>
      </c>
      <c r="B8" s="59">
        <f>IFERROR(Dati_Contratti!H8,"")</f>
        <v/>
      </c>
      <c r="C8" s="59">
        <f>IFERROR(Dati_Contratti!I8,"")</f>
        <v/>
      </c>
      <c r="D8" s="56">
        <f>IFERROR(Dati_Contratti!K8,0)</f>
        <v/>
      </c>
      <c r="E8" s="18">
        <f>IFERROR(MAX(0,DATEDIF(TODAY(),C8,"m")),0)</f>
        <v/>
      </c>
      <c r="F8" s="60">
        <f>E8*D8</f>
        <v/>
      </c>
      <c r="G8" s="60">
        <f>IFERROR(Dati_Contratti!L8,0)</f>
        <v/>
      </c>
      <c r="H8" s="60">
        <f>IFERROR(E8*Dati_Contratti!M8,0)</f>
        <v/>
      </c>
      <c r="I8" s="61">
        <f>F8+G8+H8</f>
        <v/>
      </c>
      <c r="J8" s="18">
        <f>IFERROR(C8-TODAY(),0)</f>
        <v/>
      </c>
      <c r="K8" s="18">
        <f>IF(J8&lt;0,"Scaduto",IF(J8&lt;=30,"In scadenza","Attivo"))</f>
        <v/>
      </c>
      <c r="L8" s="17" t="n">
        <v>15</v>
      </c>
      <c r="M8" s="60">
        <f>IF(L8&gt;0,ROUND(L8*D8*0.05/30,2),0)</f>
        <v/>
      </c>
      <c r="N8" s="61">
        <f>I8-M8</f>
        <v/>
      </c>
    </row>
    <row r="9">
      <c r="A9" s="12">
        <f>IFERROR(Dati_Contratti!A9,"")</f>
        <v/>
      </c>
      <c r="B9" s="55">
        <f>IFERROR(Dati_Contratti!H9,"")</f>
        <v/>
      </c>
      <c r="C9" s="55">
        <f>IFERROR(Dati_Contratti!I9,"")</f>
        <v/>
      </c>
      <c r="D9" s="56">
        <f>IFERROR(Dati_Contratti!K9,0)</f>
        <v/>
      </c>
      <c r="E9" s="12">
        <f>IFERROR(MAX(0,DATEDIF(TODAY(),C9,"m")),0)</f>
        <v/>
      </c>
      <c r="F9" s="57">
        <f>E9*D9</f>
        <v/>
      </c>
      <c r="G9" s="57">
        <f>IFERROR(Dati_Contratti!L9,0)</f>
        <v/>
      </c>
      <c r="H9" s="57">
        <f>IFERROR(E9*Dati_Contratti!M9,0)</f>
        <v/>
      </c>
      <c r="I9" s="58">
        <f>F9+G9+H9</f>
        <v/>
      </c>
      <c r="J9" s="12">
        <f>IFERROR(C9-TODAY(),0)</f>
        <v/>
      </c>
      <c r="K9" s="12">
        <f>IF(J9&lt;0,"Scaduto",IF(J9&lt;=30,"In scadenza","Attivo"))</f>
        <v/>
      </c>
      <c r="L9" s="17" t="n">
        <v>0</v>
      </c>
      <c r="M9" s="57">
        <f>IF(L9&gt;0,ROUND(L9*D9*0.05/30,2),0)</f>
        <v/>
      </c>
      <c r="N9" s="58">
        <f>I9-M9</f>
        <v/>
      </c>
    </row>
    <row r="10">
      <c r="A10" s="18">
        <f>IFERROR(Dati_Contratti!A10,"")</f>
        <v/>
      </c>
      <c r="B10" s="59">
        <f>IFERROR(Dati_Contratti!H10,"")</f>
        <v/>
      </c>
      <c r="C10" s="59">
        <f>IFERROR(Dati_Contratti!I10,"")</f>
        <v/>
      </c>
      <c r="D10" s="56">
        <f>IFERROR(Dati_Contratti!K10,0)</f>
        <v/>
      </c>
      <c r="E10" s="18">
        <f>IFERROR(MAX(0,DATEDIF(TODAY(),C10,"m")),0)</f>
        <v/>
      </c>
      <c r="F10" s="60">
        <f>E10*D10</f>
        <v/>
      </c>
      <c r="G10" s="60">
        <f>IFERROR(Dati_Contratti!L10,0)</f>
        <v/>
      </c>
      <c r="H10" s="60">
        <f>IFERROR(E10*Dati_Contratti!M10,0)</f>
        <v/>
      </c>
      <c r="I10" s="61">
        <f>F10+G10+H10</f>
        <v/>
      </c>
      <c r="J10" s="18">
        <f>IFERROR(C10-TODAY(),0)</f>
        <v/>
      </c>
      <c r="K10" s="18">
        <f>IF(J10&lt;0,"Scaduto",IF(J10&lt;=30,"In scadenza","Attivo"))</f>
        <v/>
      </c>
      <c r="L10" s="17" t="n">
        <v>3</v>
      </c>
      <c r="M10" s="60">
        <f>IF(L10&gt;0,ROUND(L10*D10*0.05/30,2),0)</f>
        <v/>
      </c>
      <c r="N10" s="61">
        <f>I10-M10</f>
        <v/>
      </c>
    </row>
    <row r="11">
      <c r="A11" s="12">
        <f>IFERROR(Dati_Contratti!A11,"")</f>
        <v/>
      </c>
      <c r="B11" s="55">
        <f>IFERROR(Dati_Contratti!H11,"")</f>
        <v/>
      </c>
      <c r="C11" s="55">
        <f>IFERROR(Dati_Contratti!I11,"")</f>
        <v/>
      </c>
      <c r="D11" s="56">
        <f>IFERROR(Dati_Contratti!K11,0)</f>
        <v/>
      </c>
      <c r="E11" s="12">
        <f>IFERROR(MAX(0,DATEDIF(TODAY(),C11,"m")),0)</f>
        <v/>
      </c>
      <c r="F11" s="57">
        <f>E11*D11</f>
        <v/>
      </c>
      <c r="G11" s="57">
        <f>IFERROR(Dati_Contratti!L11,0)</f>
        <v/>
      </c>
      <c r="H11" s="57">
        <f>IFERROR(E11*Dati_Contratti!M11,0)</f>
        <v/>
      </c>
      <c r="I11" s="58">
        <f>F11+G11+H11</f>
        <v/>
      </c>
      <c r="J11" s="12">
        <f>IFERROR(C11-TODAY(),0)</f>
        <v/>
      </c>
      <c r="K11" s="12">
        <f>IF(J11&lt;0,"Scaduto",IF(J11&lt;=30,"In scadenza","Attivo"))</f>
        <v/>
      </c>
      <c r="L11" s="17" t="n">
        <v>0</v>
      </c>
      <c r="M11" s="57">
        <f>IF(L11&gt;0,ROUND(L11*D11*0.05/30,2),0)</f>
        <v/>
      </c>
      <c r="N11" s="58">
        <f>I11-M11</f>
        <v/>
      </c>
    </row>
    <row r="12">
      <c r="A12" s="18">
        <f>IFERROR(Dati_Contratti!A12,"")</f>
        <v/>
      </c>
      <c r="B12" s="59">
        <f>IFERROR(Dati_Contratti!H12,"")</f>
        <v/>
      </c>
      <c r="C12" s="59">
        <f>IFERROR(Dati_Contratti!I12,"")</f>
        <v/>
      </c>
      <c r="D12" s="56">
        <f>IFERROR(Dati_Contratti!K12,0)</f>
        <v/>
      </c>
      <c r="E12" s="18">
        <f>IFERROR(MAX(0,DATEDIF(TODAY(),C12,"m")),0)</f>
        <v/>
      </c>
      <c r="F12" s="60">
        <f>E12*D12</f>
        <v/>
      </c>
      <c r="G12" s="60">
        <f>IFERROR(Dati_Contratti!L12,0)</f>
        <v/>
      </c>
      <c r="H12" s="60">
        <f>IFERROR(E12*Dati_Contratti!M12,0)</f>
        <v/>
      </c>
      <c r="I12" s="61">
        <f>F12+G12+H12</f>
        <v/>
      </c>
      <c r="J12" s="18">
        <f>IFERROR(C12-TODAY(),0)</f>
        <v/>
      </c>
      <c r="K12" s="18">
        <f>IF(J12&lt;0,"Scaduto",IF(J12&lt;=30,"In scadenza","Attivo"))</f>
        <v/>
      </c>
      <c r="L12" s="17" t="n">
        <v>0</v>
      </c>
      <c r="M12" s="60">
        <f>IF(L12&gt;0,ROUND(L12*D12*0.05/30,2),0)</f>
        <v/>
      </c>
      <c r="N12" s="61">
        <f>I12-M12</f>
        <v/>
      </c>
    </row>
    <row r="13">
      <c r="A13" s="9" t="inlineStr">
        <is>
          <t>TOTALE</t>
        </is>
      </c>
      <c r="B13" s="10" t="n"/>
      <c r="C13" s="10" t="n"/>
      <c r="D13" s="62">
        <f>SUM(D3:D12)</f>
        <v/>
      </c>
      <c r="E13" s="10" t="n"/>
      <c r="F13" s="62">
        <f>SUM(F3:F12)</f>
        <v/>
      </c>
      <c r="G13" s="62">
        <f>SUM(G3:G12)</f>
        <v/>
      </c>
      <c r="H13" s="62">
        <f>SUM(H3:H12)</f>
        <v/>
      </c>
      <c r="I13" s="62">
        <f>SUM(I3:I12)</f>
        <v/>
      </c>
      <c r="J13" s="10" t="n"/>
      <c r="K13" s="10" t="n"/>
      <c r="L13" s="10" t="n"/>
      <c r="M13" s="62">
        <f>SUM(M3:M12)</f>
        <v/>
      </c>
      <c r="N13" s="62">
        <f>SUM(N3:N12)</f>
        <v/>
      </c>
    </row>
    <row r="14"/>
    <row r="15">
      <c r="A15" s="23" t="inlineStr">
        <is>
          <t>RIEPILOGO STATI</t>
        </is>
      </c>
      <c r="B15" s="23" t="inlineStr">
        <is>
          <t>Conteggio</t>
        </is>
      </c>
    </row>
    <row r="16">
      <c r="A16" s="24" t="inlineStr">
        <is>
          <t>Attivo</t>
        </is>
      </c>
      <c r="B16" s="24">
        <f>COUNTIF(K3:K12,"Attivo")</f>
        <v/>
      </c>
    </row>
    <row r="17">
      <c r="A17" s="25" t="inlineStr">
        <is>
          <t>In scadenza</t>
        </is>
      </c>
      <c r="B17" s="25">
        <f>COUNTIF(K3:K12,"In scadenza")</f>
        <v/>
      </c>
    </row>
    <row r="18">
      <c r="A18" s="26" t="inlineStr">
        <is>
          <t>Scaduto</t>
        </is>
      </c>
      <c r="B18" s="26">
        <f>COUNTIF(K3:K12,"Scaduto")</f>
        <v/>
      </c>
    </row>
    <row r="19">
      <c r="A19" s="27" t="inlineStr">
        <is>
          <t>Canone medio mensile</t>
        </is>
      </c>
      <c r="B19" s="63">
        <f>IFERROR(AVERAGE(D3:D12),0)</f>
        <v/>
      </c>
    </row>
  </sheetData>
  <mergeCells count="1">
    <mergeCell ref="A1:N1"/>
  </mergeCells>
  <conditionalFormatting sqref="K3:K12">
    <cfRule type="expression" priority="1" dxfId="0" stopIfTrue="1">
      <formula>K3="Attivo"</formula>
    </cfRule>
    <cfRule type="expression" priority="2" dxfId="1" stopIfTrue="1">
      <formula>K3="In scadenza"</formula>
    </cfRule>
    <cfRule type="expression" priority="3" dxfId="2" stopIfTrue="1">
      <formula>K3="Scaduto"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4" customWidth="1" min="2" max="2"/>
    <col width="18" customWidth="1" min="3" max="3"/>
    <col width="14" customWidth="1" min="4" max="4"/>
    <col width="14" customWidth="1" min="5" max="5"/>
    <col width="18" customWidth="1" min="6" max="6"/>
    <col width="3" customWidth="1" min="7" max="7"/>
    <col width="18" customWidth="1" min="8" max="8"/>
    <col width="18" customWidth="1" min="11" max="11"/>
    <col width="18" customWidth="1" min="14" max="14"/>
    <col width="18" customWidth="1" min="17" max="17"/>
  </cols>
  <sheetData>
    <row r="1" ht="40" customHeight="1">
      <c r="A1" s="29" t="inlineStr">
        <is>
          <t>DASHBOARD — CONTRATTI TRANSITORI DI LOCAZIONE 2026</t>
        </is>
      </c>
    </row>
    <row r="2" ht="15" customHeight="1"/>
    <row r="3" ht="28" customHeight="1">
      <c r="B3" s="30" t="inlineStr">
        <is>
          <t>Contratti Attivi</t>
        </is>
      </c>
      <c r="C3" s="47" t="n"/>
      <c r="E3" s="30" t="inlineStr">
        <is>
          <t>In Scadenza ≤30gg</t>
        </is>
      </c>
      <c r="F3" s="47" t="n"/>
      <c r="H3" s="31" t="inlineStr">
        <is>
          <t>Canone Medio</t>
        </is>
      </c>
      <c r="I3" s="47" t="n"/>
      <c r="K3" s="30" t="inlineStr">
        <is>
          <t>Totale Canoni/Mese</t>
        </is>
      </c>
      <c r="L3" s="47" t="n"/>
      <c r="N3" s="32" t="inlineStr">
        <is>
          <t>Depositi Totali</t>
        </is>
      </c>
      <c r="O3" s="47" t="n"/>
      <c r="Q3" s="33" t="inlineStr">
        <is>
          <t>Importo Netto Prev.</t>
        </is>
      </c>
      <c r="R3" s="47" t="n"/>
    </row>
    <row r="4" ht="35" customHeight="1">
      <c r="B4" s="34">
        <f>IFERROR(COUNTIF(Scadenze_Pagamenti!K3:K12,"Attivo"),0)</f>
        <v/>
      </c>
      <c r="C4" s="47" t="n"/>
      <c r="E4" s="35">
        <f>IFERROR(COUNTIF(Scadenze_Pagamenti!K3:K12,"In scadenza"),0)</f>
        <v/>
      </c>
      <c r="F4" s="47" t="n"/>
      <c r="H4" s="64">
        <f>IFERROR(AVERAGE(Dati_Contratti!K3:K12),0)</f>
        <v/>
      </c>
      <c r="I4" s="47" t="n"/>
      <c r="K4" s="65">
        <f>IFERROR(SUM(Dati_Contratti!K3:K12),0)</f>
        <v/>
      </c>
      <c r="L4" s="47" t="n"/>
      <c r="N4" s="66">
        <f>IFERROR(SUM(Dati_Contratti!L3:L12),0)</f>
        <v/>
      </c>
      <c r="O4" s="47" t="n"/>
      <c r="Q4" s="67">
        <f>IFERROR(SUM(Scadenze_Pagamenti!N3:N12),0)</f>
        <v/>
      </c>
      <c r="R4" s="47" t="n"/>
    </row>
    <row r="5"/>
    <row r="6" ht="20" customHeight="1"/>
    <row r="7">
      <c r="B7" s="2" t="inlineStr">
        <is>
          <t>ID Contratto</t>
        </is>
      </c>
      <c r="C7" s="2" t="inlineStr">
        <is>
          <t>Canone Mensile</t>
        </is>
      </c>
      <c r="D7" s="2" t="inlineStr">
        <is>
          <t>Città</t>
        </is>
      </c>
      <c r="E7" s="2" t="inlineStr">
        <is>
          <t>Stato</t>
        </is>
      </c>
      <c r="F7" s="2" t="inlineStr">
        <is>
          <t>Totale Residuo</t>
        </is>
      </c>
    </row>
    <row r="8">
      <c r="B8" s="18">
        <f>IFERROR(Dati_Contratti!A3,"")</f>
        <v/>
      </c>
      <c r="C8" s="60">
        <f>IFERROR(Dati_Contratti!K3,0)</f>
        <v/>
      </c>
      <c r="D8" s="18">
        <f>IFERROR(Dati_Contratti!F3,"")</f>
        <v/>
      </c>
      <c r="E8" s="18">
        <f>IFERROR(Scadenze_Pagamenti!K3,"")</f>
        <v/>
      </c>
      <c r="F8" s="60">
        <f>IFERROR(Scadenze_Pagamenti!F3,0)</f>
        <v/>
      </c>
    </row>
    <row r="9">
      <c r="B9" s="12">
        <f>IFERROR(Dati_Contratti!A4,"")</f>
        <v/>
      </c>
      <c r="C9" s="57">
        <f>IFERROR(Dati_Contratti!K4,0)</f>
        <v/>
      </c>
      <c r="D9" s="12">
        <f>IFERROR(Dati_Contratti!F4,"")</f>
        <v/>
      </c>
      <c r="E9" s="12">
        <f>IFERROR(Scadenze_Pagamenti!K4,"")</f>
        <v/>
      </c>
      <c r="F9" s="57">
        <f>IFERROR(Scadenze_Pagamenti!F4,0)</f>
        <v/>
      </c>
    </row>
    <row r="10">
      <c r="B10" s="18">
        <f>IFERROR(Dati_Contratti!A5,"")</f>
        <v/>
      </c>
      <c r="C10" s="60">
        <f>IFERROR(Dati_Contratti!K5,0)</f>
        <v/>
      </c>
      <c r="D10" s="18">
        <f>IFERROR(Dati_Contratti!F5,"")</f>
        <v/>
      </c>
      <c r="E10" s="18">
        <f>IFERROR(Scadenze_Pagamenti!K5,"")</f>
        <v/>
      </c>
      <c r="F10" s="60">
        <f>IFERROR(Scadenze_Pagamenti!F5,0)</f>
        <v/>
      </c>
    </row>
    <row r="11">
      <c r="B11" s="12">
        <f>IFERROR(Dati_Contratti!A6,"")</f>
        <v/>
      </c>
      <c r="C11" s="57">
        <f>IFERROR(Dati_Contratti!K6,0)</f>
        <v/>
      </c>
      <c r="D11" s="12">
        <f>IFERROR(Dati_Contratti!F6,"")</f>
        <v/>
      </c>
      <c r="E11" s="12">
        <f>IFERROR(Scadenze_Pagamenti!K6,"")</f>
        <v/>
      </c>
      <c r="F11" s="57">
        <f>IFERROR(Scadenze_Pagamenti!F6,0)</f>
        <v/>
      </c>
    </row>
    <row r="12">
      <c r="B12" s="18">
        <f>IFERROR(Dati_Contratti!A7,"")</f>
        <v/>
      </c>
      <c r="C12" s="60">
        <f>IFERROR(Dati_Contratti!K7,0)</f>
        <v/>
      </c>
      <c r="D12" s="18">
        <f>IFERROR(Dati_Contratti!F7,"")</f>
        <v/>
      </c>
      <c r="E12" s="18">
        <f>IFERROR(Scadenze_Pagamenti!K7,"")</f>
        <v/>
      </c>
      <c r="F12" s="60">
        <f>IFERROR(Scadenze_Pagamenti!F7,0)</f>
        <v/>
      </c>
    </row>
    <row r="13">
      <c r="B13" s="12">
        <f>IFERROR(Dati_Contratti!A8,"")</f>
        <v/>
      </c>
      <c r="C13" s="57">
        <f>IFERROR(Dati_Contratti!K8,0)</f>
        <v/>
      </c>
      <c r="D13" s="12">
        <f>IFERROR(Dati_Contratti!F8,"")</f>
        <v/>
      </c>
      <c r="E13" s="12">
        <f>IFERROR(Scadenze_Pagamenti!K8,"")</f>
        <v/>
      </c>
      <c r="F13" s="57">
        <f>IFERROR(Scadenze_Pagamenti!F8,0)</f>
        <v/>
      </c>
    </row>
    <row r="14">
      <c r="B14" s="18">
        <f>IFERROR(Dati_Contratti!A9,"")</f>
        <v/>
      </c>
      <c r="C14" s="60">
        <f>IFERROR(Dati_Contratti!K9,0)</f>
        <v/>
      </c>
      <c r="D14" s="18">
        <f>IFERROR(Dati_Contratti!F9,"")</f>
        <v/>
      </c>
      <c r="E14" s="18">
        <f>IFERROR(Scadenze_Pagamenti!K9,"")</f>
        <v/>
      </c>
      <c r="F14" s="60">
        <f>IFERROR(Scadenze_Pagamenti!F9,0)</f>
        <v/>
      </c>
    </row>
    <row r="15">
      <c r="B15" s="12">
        <f>IFERROR(Dati_Contratti!A10,"")</f>
        <v/>
      </c>
      <c r="C15" s="57">
        <f>IFERROR(Dati_Contratti!K10,0)</f>
        <v/>
      </c>
      <c r="D15" s="12">
        <f>IFERROR(Dati_Contratti!F10,"")</f>
        <v/>
      </c>
      <c r="E15" s="12">
        <f>IFERROR(Scadenze_Pagamenti!K10,"")</f>
        <v/>
      </c>
      <c r="F15" s="57">
        <f>IFERROR(Scadenze_Pagamenti!F10,0)</f>
        <v/>
      </c>
    </row>
    <row r="16">
      <c r="B16" s="18">
        <f>IFERROR(Dati_Contratti!A11,"")</f>
        <v/>
      </c>
      <c r="C16" s="60">
        <f>IFERROR(Dati_Contratti!K11,0)</f>
        <v/>
      </c>
      <c r="D16" s="18">
        <f>IFERROR(Dati_Contratti!F11,"")</f>
        <v/>
      </c>
      <c r="E16" s="18">
        <f>IFERROR(Scadenze_Pagamenti!K11,"")</f>
        <v/>
      </c>
      <c r="F16" s="60">
        <f>IFERROR(Scadenze_Pagamenti!F11,0)</f>
        <v/>
      </c>
    </row>
    <row r="17">
      <c r="B17" s="12">
        <f>IFERROR(Dati_Contratti!A12,"")</f>
        <v/>
      </c>
      <c r="C17" s="57">
        <f>IFERROR(Dati_Contratti!K12,0)</f>
        <v/>
      </c>
      <c r="D17" s="12">
        <f>IFERROR(Dati_Contratti!F12,"")</f>
        <v/>
      </c>
      <c r="E17" s="12">
        <f>IFERROR(Scadenze_Pagamenti!K12,"")</f>
        <v/>
      </c>
      <c r="F17" s="57">
        <f>IFERROR(Scadenze_Pagamenti!F12,0)</f>
        <v/>
      </c>
    </row>
    <row r="18"/>
    <row r="19" ht="20" customHeight="1"/>
    <row r="20">
      <c r="B20" s="2" t="inlineStr">
        <is>
          <t>Stato</t>
        </is>
      </c>
      <c r="C20" s="2" t="inlineStr">
        <is>
          <t>N. Contratti</t>
        </is>
      </c>
    </row>
    <row r="21">
      <c r="B21" s="12" t="inlineStr">
        <is>
          <t>Attivo</t>
        </is>
      </c>
      <c r="C21" s="12">
        <f>COUNTIF(Scadenze_Pagamenti!K3:K12,"Attivo")</f>
        <v/>
      </c>
    </row>
    <row r="22">
      <c r="B22" s="18" t="inlineStr">
        <is>
          <t>In scadenza</t>
        </is>
      </c>
      <c r="C22" s="18">
        <f>COUNTIF(Scadenze_Pagamenti!K3:K12,"In scadenza")</f>
        <v/>
      </c>
    </row>
    <row r="23">
      <c r="B23" s="12" t="inlineStr">
        <is>
          <t>Scaduto</t>
        </is>
      </c>
      <c r="C23" s="12">
        <f>COUNTIF(Scadenze_Pagamenti!K3:K12,"Scaduto")</f>
        <v/>
      </c>
    </row>
  </sheetData>
  <mergeCells count="13">
    <mergeCell ref="A1:R1"/>
    <mergeCell ref="B3:C3"/>
    <mergeCell ref="B4:C4"/>
    <mergeCell ref="E3:F3"/>
    <mergeCell ref="E4:F4"/>
    <mergeCell ref="H3:I3"/>
    <mergeCell ref="H4:I4"/>
    <mergeCell ref="K3:L3"/>
    <mergeCell ref="K4:L4"/>
    <mergeCell ref="N3:O3"/>
    <mergeCell ref="N4:O4"/>
    <mergeCell ref="Q3:R3"/>
    <mergeCell ref="Q4:R4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70" customWidth="1" min="3" max="3"/>
    <col width="4" customWidth="1" min="4" max="4"/>
  </cols>
  <sheetData>
    <row r="1" ht="36" customHeight="1">
      <c r="B1" s="1" t="inlineStr">
        <is>
          <t>ISTRUZIONI — REGISTRO CONTRATTI TRANSITORI DI LOCAZIONE</t>
        </is>
      </c>
    </row>
    <row r="2"/>
    <row r="3" ht="24" customHeight="1">
      <c r="B3" s="40" t="inlineStr">
        <is>
          <t>FOGLIO 1 — Dati_Contratti</t>
        </is>
      </c>
      <c r="C3" s="47" t="n"/>
    </row>
    <row r="4" ht="32" customHeight="1">
      <c r="B4" s="41" t="inlineStr">
        <is>
          <t>ID Contratto</t>
        </is>
      </c>
      <c r="C4" s="42" t="inlineStr">
        <is>
          <t>Codice univoco del contratto (es. CT-001). Non modificare.</t>
        </is>
      </c>
    </row>
    <row r="5" ht="32" customHeight="1">
      <c r="B5" s="43" t="inlineStr">
        <is>
          <t>Locatore</t>
        </is>
      </c>
      <c r="C5" s="44" t="inlineStr">
        <is>
          <t>Nome e cognome del proprietario / locatore dell'immobile.</t>
        </is>
      </c>
    </row>
    <row r="6" ht="32" customHeight="1">
      <c r="B6" s="41" t="inlineStr">
        <is>
          <t>Conduttore</t>
        </is>
      </c>
      <c r="C6" s="42" t="inlineStr">
        <is>
          <t>Nome e cognome dell'inquilino / conduttore.</t>
        </is>
      </c>
    </row>
    <row r="7" ht="32" customHeight="1">
      <c r="B7" s="43" t="inlineStr">
        <is>
          <t>Società / Proprietà</t>
        </is>
      </c>
      <c r="C7" s="44" t="inlineStr">
        <is>
          <t>Indicare la società (es. Immobiliare Verdi SRL) se il locatore è persona giuridica.</t>
        </is>
      </c>
    </row>
    <row r="8" ht="32" customHeight="1">
      <c r="B8" s="41" t="inlineStr">
        <is>
          <t>Indirizzo Immobile</t>
        </is>
      </c>
      <c r="C8" s="42" t="inlineStr">
        <is>
          <t>Indirizzo completo dell'immobile dato in locazione.</t>
        </is>
      </c>
    </row>
    <row r="9" ht="32" customHeight="1">
      <c r="B9" s="43" t="inlineStr">
        <is>
          <t>Città</t>
        </is>
      </c>
      <c r="C9" s="44" t="inlineStr">
        <is>
          <t>Comune in cui si trova l'immobile (ai fini IMU e TARI).</t>
        </is>
      </c>
    </row>
    <row r="10" ht="32" customHeight="1">
      <c r="B10" s="41" t="inlineStr">
        <is>
          <t>Tipologia Contratto</t>
        </is>
      </c>
      <c r="C10" s="42" t="inlineStr">
        <is>
          <t>Transitorio (max 18 mesi), Transitorio studenti (6–36 mesi), ecc.</t>
        </is>
      </c>
    </row>
    <row r="11" ht="32" customHeight="1">
      <c r="B11" s="43" t="inlineStr">
        <is>
          <t>Data Inizio / Fine</t>
        </is>
      </c>
      <c r="C11" s="44" t="inlineStr">
        <is>
          <t>Date di decorrenza e scadenza del contratto. Formato GG/MM/AAAA.</t>
        </is>
      </c>
    </row>
    <row r="12" ht="32" customHeight="1">
      <c r="B12" s="41" t="inlineStr">
        <is>
          <t>Durata Mesi</t>
        </is>
      </c>
      <c r="C12" s="42" t="inlineStr">
        <is>
          <t>Calcolata automaticamente tra data inizio e data fine.</t>
        </is>
      </c>
    </row>
    <row r="13" ht="32" customHeight="1">
      <c r="B13" s="43" t="inlineStr">
        <is>
          <t>Canone Mensile</t>
        </is>
      </c>
      <c r="C13" s="44" t="inlineStr">
        <is>
          <t>Importo mensile pattuito in contratto (in euro).</t>
        </is>
      </c>
    </row>
    <row r="14" ht="32" customHeight="1">
      <c r="B14" s="41" t="inlineStr">
        <is>
          <t>Deposito Cauzionale</t>
        </is>
      </c>
      <c r="C14" s="42" t="inlineStr">
        <is>
          <t>Di norma non superiore a 3 mensilità (art. 11 L. 431/1998).</t>
        </is>
      </c>
    </row>
    <row r="15" ht="32" customHeight="1">
      <c r="B15" s="43" t="inlineStr">
        <is>
          <t>Spese Cond. Mensili</t>
        </is>
      </c>
      <c r="C15" s="44" t="inlineStr">
        <is>
          <t>Quota mensile per spese condominiali (se separata dal canone).</t>
        </is>
      </c>
    </row>
    <row r="16" ht="32" customHeight="1">
      <c r="B16" s="41" t="inlineStr">
        <is>
          <t>Cedolare Secca</t>
        </is>
      </c>
      <c r="C16" s="42" t="inlineStr">
        <is>
          <t>Regime opzionale: 21% (libero mercato) o 10% (canone concordato). Inserire Sì/No.</t>
        </is>
      </c>
    </row>
    <row r="17" ht="32" customHeight="1">
      <c r="B17" s="43" t="inlineStr">
        <is>
          <t>Registrazione RLI</t>
        </is>
      </c>
      <c r="C17" s="44" t="inlineStr">
        <is>
          <t>Obbligo di registrazione entro 30 giorni dalla stipula (Agenzia Entrate — modello RLI).</t>
        </is>
      </c>
    </row>
    <row r="18" ht="32" customHeight="1">
      <c r="B18" s="41" t="inlineStr">
        <is>
          <t>CF / P.IVA Locatore</t>
        </is>
      </c>
      <c r="C18" s="42" t="inlineStr">
        <is>
          <t>Codice fiscale o P.IVA del locatore (necessario per RLI e dichiarazione dei redditi).</t>
        </is>
      </c>
    </row>
    <row r="19" ht="32" customHeight="1">
      <c r="B19" s="43" t="inlineStr">
        <is>
          <t>CF Conduttore</t>
        </is>
      </c>
      <c r="C19" s="44" t="inlineStr">
        <is>
          <t>Codice fiscale del conduttore (obbligatorio per registrazione).</t>
        </is>
      </c>
    </row>
    <row r="20" ht="32" customHeight="1">
      <c r="B20" s="41" t="inlineStr">
        <is>
          <t>Stato Contratto</t>
        </is>
      </c>
      <c r="C20" s="42" t="inlineStr">
        <is>
          <t>Attivo / In scadenza / Scaduto. Aggiornare manualmente o usare formule foglio 2.</t>
        </is>
      </c>
    </row>
    <row r="21"/>
    <row r="22" ht="24" customHeight="1">
      <c r="B22" s="40" t="inlineStr">
        <is>
          <t>FOGLIO 2 — Scadenze_Pagamenti</t>
        </is>
      </c>
      <c r="C22" s="47" t="n"/>
    </row>
    <row r="23" ht="32" customHeight="1">
      <c r="B23" s="43" t="inlineStr">
        <is>
          <t>Mensilità Residue</t>
        </is>
      </c>
      <c r="C23" s="44">
        <f>MAX(0,DATEDIF(TODAY(),DataFine,"m")) — mesi interi rimanenti alla scadenza.</f>
        <v/>
      </c>
    </row>
    <row r="24" ht="32" customHeight="1">
      <c r="B24" s="41" t="inlineStr">
        <is>
          <t>Totale Residuo</t>
        </is>
      </c>
      <c r="C24" s="42" t="inlineStr">
        <is>
          <t>Mensilità residue × canone mensile.</t>
        </is>
      </c>
    </row>
    <row r="25" ht="32" customHeight="1">
      <c r="B25" s="43" t="inlineStr">
        <is>
          <t>Giorni alla Scadenza</t>
        </is>
      </c>
      <c r="C25" s="44" t="inlineStr">
        <is>
          <t>Data fine − data odierna (TODAY()). Negativo = contratto scaduto.</t>
        </is>
      </c>
    </row>
    <row r="26" ht="32" customHeight="1">
      <c r="B26" s="41" t="inlineStr">
        <is>
          <t>Stato (formula)</t>
        </is>
      </c>
      <c r="C26" s="42" t="inlineStr">
        <is>
          <t>Scaduto se giorni&lt;0; In scadenza se giorni≤30; Attivo altrimenti.</t>
        </is>
      </c>
    </row>
    <row r="27" ht="32" customHeight="1">
      <c r="B27" s="43" t="inlineStr">
        <is>
          <t>Ritardo Pag. (gg)</t>
        </is>
      </c>
      <c r="C27" s="44" t="inlineStr">
        <is>
          <t>Inserire manualmente i giorni di ritardo del pagamento corrente.</t>
        </is>
      </c>
    </row>
    <row r="28" ht="32" customHeight="1">
      <c r="B28" s="41" t="inlineStr">
        <is>
          <t>Penale / Interessi</t>
        </is>
      </c>
      <c r="C28" s="42" t="inlineStr">
        <is>
          <t>Calcolata come: giorni ritardo × canone × 5% / 30 (tasso legale indicativo).</t>
        </is>
      </c>
    </row>
    <row r="29" ht="32" customHeight="1">
      <c r="B29" s="43" t="inlineStr">
        <is>
          <t>Importo Netto Previsto</t>
        </is>
      </c>
      <c r="C29" s="44" t="inlineStr">
        <is>
          <t>Totale da incassare meno eventuali penali.</t>
        </is>
      </c>
    </row>
    <row r="30"/>
    <row r="31" ht="24" customHeight="1">
      <c r="B31" s="40" t="inlineStr">
        <is>
          <t>FOGLIO 3 — Dashboard</t>
        </is>
      </c>
      <c r="C31" s="47" t="n"/>
    </row>
    <row r="32" ht="32" customHeight="1">
      <c r="B32" s="41" t="inlineStr">
        <is>
          <t>KPI Contratti Attivi</t>
        </is>
      </c>
      <c r="C32" s="42" t="inlineStr">
        <is>
          <t>Conta i contratti con stato = 'Attivo'.</t>
        </is>
      </c>
    </row>
    <row r="33" ht="32" customHeight="1">
      <c r="B33" s="43" t="inlineStr">
        <is>
          <t>KPI In Scadenza</t>
        </is>
      </c>
      <c r="C33" s="44" t="inlineStr">
        <is>
          <t>Conta i contratti in scadenza entro 30 giorni.</t>
        </is>
      </c>
    </row>
    <row r="34" ht="32" customHeight="1">
      <c r="B34" s="41" t="inlineStr">
        <is>
          <t>Grafico colonne</t>
        </is>
      </c>
      <c r="C34" s="42" t="inlineStr">
        <is>
          <t>Canone mensile per ciascun contratto — utile per confronto rapido.</t>
        </is>
      </c>
    </row>
    <row r="35" ht="32" customHeight="1">
      <c r="B35" s="43" t="inlineStr">
        <is>
          <t>Grafico torta</t>
        </is>
      </c>
      <c r="C35" s="44" t="inlineStr">
        <is>
          <t>Distribuzione percentuale degli stati (Attivo / In scadenza / Scaduto).</t>
        </is>
      </c>
    </row>
    <row r="36" ht="32" customHeight="1">
      <c r="B36" s="41" t="inlineStr">
        <is>
          <t>Grafico linee</t>
        </is>
      </c>
      <c r="C36" s="42" t="inlineStr">
        <is>
          <t>Totale residuo per contratto — visualizza l'esposizione finanziaria complessiva.</t>
        </is>
      </c>
    </row>
    <row r="37"/>
    <row r="38" ht="24" customHeight="1">
      <c r="B38" s="40" t="inlineStr">
        <is>
          <t>NOTE NORMATIVE</t>
        </is>
      </c>
      <c r="C38" s="47" t="n"/>
    </row>
    <row r="39" ht="32" customHeight="1">
      <c r="B39" s="43" t="inlineStr">
        <is>
          <t>Contratto transitorio</t>
        </is>
      </c>
      <c r="C39" s="44" t="inlineStr">
        <is>
          <t>Disciplinato dall'art. 5, commi 1 e 2 della Legge 431/1998. Durata: 1–18 mesi. Richiede comprovata esigenza transitoria del locatore o del conduttore.</t>
        </is>
      </c>
    </row>
    <row r="40" ht="32" customHeight="1">
      <c r="B40" s="41" t="inlineStr">
        <is>
          <t>Contratto transitorio studenti</t>
        </is>
      </c>
      <c r="C40" s="42" t="inlineStr">
        <is>
          <t>Durata 6–36 mesi (rinnovabile). Riservato a studenti universitari fuori sede. Art. 5, comma 2 L. 431/1998.</t>
        </is>
      </c>
    </row>
    <row r="41" ht="32" customHeight="1">
      <c r="B41" s="43" t="inlineStr">
        <is>
          <t>Cedolare secca</t>
        </is>
      </c>
      <c r="C41" s="44" t="inlineStr">
        <is>
          <t>Regime sostitutivo IRPEF: 21% canone libero, 10% canone concordato (D.Lgs. 23/2011). Incompatibile con addebito IVA.</t>
        </is>
      </c>
    </row>
    <row r="42" ht="32" customHeight="1">
      <c r="B42" s="41" t="inlineStr">
        <is>
          <t>Registrazione RLI</t>
        </is>
      </c>
      <c r="C42" s="42" t="inlineStr">
        <is>
          <t>Obbligatoria entro 30 giorni dalla stipula. Imposta di registro: 2% del canone annuo (min. €67). Esente con cedolare secca.</t>
        </is>
      </c>
    </row>
    <row r="43" ht="32" customHeight="1">
      <c r="B43" s="43" t="inlineStr">
        <is>
          <t>Deposito cauzionale</t>
        </is>
      </c>
      <c r="C43" s="44" t="inlineStr">
        <is>
          <t>Massimo 3 mensilità (art. 11 L. 431/1998). Non può essere imputato al canone durante la locazione.</t>
        </is>
      </c>
    </row>
    <row r="44" ht="32" customHeight="1">
      <c r="B44" s="41" t="inlineStr">
        <is>
          <t>IMU / TARI</t>
        </is>
      </c>
      <c r="C44" s="42" t="inlineStr">
        <is>
          <t>Il locatore rimane soggetto IMU. La TARI è generalmente a carico del conduttore (verificare regolamento comunale).</t>
        </is>
      </c>
    </row>
    <row r="45" ht="32" customHeight="1">
      <c r="B45" s="43" t="inlineStr">
        <is>
          <t>Aggiornamento dati</t>
        </is>
      </c>
      <c r="C45" s="44" t="inlineStr">
        <is>
          <t>Modificare le celle con sfondo giallo (input). Le celle con sfondo bianco/grigio contengono formule — non sovrascrivere.</t>
        </is>
      </c>
    </row>
    <row r="46"/>
    <row r="47" ht="24" customHeight="1">
      <c r="B47" s="45" t="inlineStr">
        <is>
          <t>LEGENDA COLORI</t>
        </is>
      </c>
      <c r="C47" s="47" t="n"/>
    </row>
    <row r="48" ht="22" customHeight="1">
      <c r="B48" s="46" t="inlineStr">
        <is>
          <t>Contratto ATTIVO</t>
        </is>
      </c>
      <c r="C48" s="47" t="n"/>
    </row>
    <row r="49" ht="22" customHeight="1">
      <c r="B49" s="48" t="inlineStr">
        <is>
          <t>Contratto IN SCADENZA (≤30 giorni)</t>
        </is>
      </c>
      <c r="C49" s="47" t="n"/>
    </row>
    <row r="50" ht="22" customHeight="1">
      <c r="B50" s="49" t="inlineStr">
        <is>
          <t>Contratto SCADUTO</t>
        </is>
      </c>
      <c r="C50" s="47" t="n"/>
    </row>
    <row r="51" ht="22" customHeight="1">
      <c r="B51" s="50" t="inlineStr">
        <is>
          <t>Cella di input (editabile)</t>
        </is>
      </c>
      <c r="C51" s="47" t="n"/>
    </row>
    <row r="52" ht="22" customHeight="1">
      <c r="B52" s="51" t="inlineStr">
        <is>
          <t>Riga alternata (sola lettura)</t>
        </is>
      </c>
      <c r="C52" s="47" t="n"/>
    </row>
  </sheetData>
  <mergeCells count="11">
    <mergeCell ref="B1:C1"/>
    <mergeCell ref="B3:C3"/>
    <mergeCell ref="B22:C22"/>
    <mergeCell ref="B31:C31"/>
    <mergeCell ref="B38:C38"/>
    <mergeCell ref="B47:C47"/>
    <mergeCell ref="B48:C48"/>
    <mergeCell ref="B49:C49"/>
    <mergeCell ref="B50:C50"/>
    <mergeCell ref="B51:C51"/>
    <mergeCell ref="B52:C5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2026-06-22T02:56:44Z</dcterms:created>
  <dcterms:modified xmlns:dcterms="http://purl.org/dc/terms/" xmlns:xsi="http://www.w3.org/2001/XMLSchema-instance" xsi:type="dcterms:W3CDTF">2026-06-22T02:56:44Z</dcterms:modified>
</cp:coreProperties>
</file>