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ti_4plus4" sheetId="1" state="visible" r:id="rId1"/>
    <sheet xmlns:r="http://schemas.openxmlformats.org/officeDocument/2006/relationships" name="Pagamenti" sheetId="2" state="visible" r:id="rId2"/>
    <sheet xmlns:r="http://schemas.openxmlformats.org/officeDocument/2006/relationships" name="Riepilogo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.##0,00 &quot;€&quot;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16A34A"/>
      <sz val="10"/>
    </font>
    <font>
      <name val="Calibri"/>
      <b val="1"/>
      <color rgb="00DC2626"/>
      <sz val="10"/>
    </font>
    <font>
      <name val="Calibri"/>
      <b val="1"/>
      <color rgb="00FFFFFF"/>
      <sz val="10"/>
    </font>
    <font>
      <name val="Calibri"/>
      <b val="1"/>
      <color rgb="000F766E"/>
      <sz val="11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 style="thin">
        <color rgb="00D1D5DB"/>
      </right>
      <bottom style="thin">
        <color rgb="00D1D5DB"/>
      </bottom>
    </border>
    <border>
      <left/>
      <right style="thin">
        <color rgb="00D1D5DB"/>
      </right>
      <top/>
      <bottom/>
      <diagonal/>
    </border>
    <border>
      <left/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2" fontId="3" fillId="3" borderId="1" applyAlignment="1" pivotButton="0" quotePrefix="0" xfId="0">
      <alignment horizontal="left" vertical="center" wrapText="1"/>
    </xf>
    <xf numFmtId="1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2" fontId="3" fillId="4" borderId="1" applyAlignment="1" pivotButton="0" quotePrefix="0" xfId="0">
      <alignment horizontal="left" vertical="center" wrapText="1"/>
    </xf>
    <xf numFmtId="10" fontId="3" fillId="4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4" fillId="5" borderId="1" pivotButton="0" quotePrefix="0" xfId="0"/>
    <xf numFmtId="165" fontId="4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6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8" fillId="7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  <xf numFmtId="165" fontId="8" fillId="7" borderId="1" applyAlignment="1" pivotButton="0" quotePrefix="0" xfId="0">
      <alignment horizontal="right" vertical="center"/>
    </xf>
    <xf numFmtId="10" fontId="8" fillId="7" borderId="1" applyAlignment="1" pivotButton="0" quotePrefix="0" xfId="0">
      <alignment horizontal="right" vertical="center"/>
    </xf>
    <xf numFmtId="0" fontId="0" fillId="7" borderId="1" pivotButton="0" quotePrefix="0" xfId="0"/>
    <xf numFmtId="0" fontId="4" fillId="4" borderId="1" pivotButton="0" quotePrefix="0" xfId="0"/>
    <xf numFmtId="0" fontId="0" fillId="8" borderId="1" pivotButton="0" quotePrefix="0" xfId="0"/>
    <xf numFmtId="0" fontId="4" fillId="3" borderId="1" pivotButton="0" quotePrefix="0" xfId="0"/>
    <xf numFmtId="165" fontId="0" fillId="8" borderId="1" pivotButton="0" quotePrefix="0" xfId="0"/>
    <xf numFmtId="165" fontId="0" fillId="0" borderId="0" pivotButton="0" quotePrefix="0" xfId="0"/>
    <xf numFmtId="0" fontId="2" fillId="6" borderId="0" applyAlignment="1" pivotButton="0" quotePrefix="0" xfId="0">
      <alignment horizontal="left" vertical="center" wrapText="1"/>
    </xf>
    <xf numFmtId="0" fontId="3" fillId="4" borderId="2" applyAlignment="1" pivotButton="0" quotePrefix="0" xfId="0">
      <alignment horizontal="left" vertical="center" wrapText="1"/>
    </xf>
    <xf numFmtId="0" fontId="3" fillId="3" borderId="2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92400E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Canoni mensili per contratto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'Contratti_4plus4'!O2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'Contratti_4plus4'!$A$3:$A$12</f>
            </numRef>
          </cat>
          <val>
            <numRef>
              <f>'Contratti_4plus4'!$O$3:$O$12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Canone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Regime fiscale contratti</a:t>
            </a:r>
          </a:p>
        </rich>
      </tx>
    </title>
    <plotArea>
      <pieChart>
        <varyColors val="1"/>
        <ser>
          <idx val="0"/>
          <order val="0"/>
          <tx>
            <strRef>
              <f>'Riepilogo'!L32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'Riepilogo'!$K$33:$K$34</f>
            </numRef>
          </cat>
          <val>
            <numRef>
              <f>'Riepilogo'!$L$33:$L$34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Trend incassi mensili 2026</a:t>
            </a:r>
          </a:p>
        </rich>
      </tx>
    </title>
    <plotArea>
      <lineChart>
        <grouping val="standard"/>
        <ser>
          <idx val="0"/>
          <order val="0"/>
          <tx>
            <strRef>
              <f>'Riepilogo'!L36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'Riepilogo'!$K$37:$K$41</f>
            </numRef>
          </cat>
          <val>
            <numRef>
              <f>'Riepilogo'!$L$37:$L$41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Incassato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18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32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3" customWidth="1" min="3" max="3"/>
    <col width="18" customWidth="1" min="4" max="4"/>
    <col width="22" customWidth="1" min="5" max="5"/>
    <col width="22" customWidth="1" min="6" max="6"/>
    <col width="20" customWidth="1" min="7" max="7"/>
    <col width="20" customWidth="1" min="8" max="8"/>
    <col width="20" customWidth="1" min="9" max="9"/>
    <col width="14" customWidth="1" min="10" max="10"/>
    <col width="26" customWidth="1" min="11" max="11"/>
    <col width="14" customWidth="1" min="12" max="12"/>
    <col width="10" customWidth="1" min="13" max="13"/>
    <col width="6" customWidth="1" min="14" max="14"/>
    <col width="14" customWidth="1" min="15" max="15"/>
    <col width="14" customWidth="1" min="16" max="16"/>
    <col width="16" customWidth="1" min="17" max="17"/>
    <col width="14" customWidth="1" min="18" max="18"/>
    <col width="16" customWidth="1" min="19" max="19"/>
    <col width="12" customWidth="1" min="20" max="20"/>
    <col width="16" customWidth="1" min="21" max="21"/>
    <col width="14" customWidth="1" min="22" max="22"/>
    <col width="15" customWidth="1" min="23" max="23"/>
    <col width="11" customWidth="1" min="24" max="24"/>
    <col width="14" customWidth="1" min="25" max="25"/>
    <col width="22" customWidth="1" min="26" max="26"/>
  </cols>
  <sheetData>
    <row r="1" ht="32" customHeight="1">
      <c r="A1" s="1" t="inlineStr">
        <is>
          <t>GESTIONE CONTRATTI DI LOCAZIONE ABITATIVA 4+4 — ANNO 2026</t>
        </is>
      </c>
    </row>
    <row r="2" ht="28" customHeight="1">
      <c r="A2" s="2" t="inlineStr">
        <is>
          <t>ID Contratto</t>
        </is>
      </c>
      <c r="B2" s="2" t="inlineStr">
        <is>
          <t>Data stipula</t>
        </is>
      </c>
      <c r="C2" s="2" t="inlineStr">
        <is>
          <t>Data decorrenza</t>
        </is>
      </c>
      <c r="D2" s="2" t="inlineStr">
        <is>
          <t>Scadenza 1° quadriennio</t>
        </is>
      </c>
      <c r="E2" s="2" t="inlineStr">
        <is>
          <t>Rinnovo automatico</t>
        </is>
      </c>
      <c r="F2" s="2" t="inlineStr">
        <is>
          <t>Locatore</t>
        </is>
      </c>
      <c r="G2" s="2" t="inlineStr">
        <is>
          <t>C.F. Locatore</t>
        </is>
      </c>
      <c r="H2" s="2" t="inlineStr">
        <is>
          <t>Conduttore</t>
        </is>
      </c>
      <c r="I2" s="2" t="inlineStr">
        <is>
          <t>C.F. Conduttore</t>
        </is>
      </c>
      <c r="J2" s="2" t="inlineStr">
        <is>
          <t>Immobile</t>
        </is>
      </c>
      <c r="K2" s="2" t="inlineStr">
        <is>
          <t>Indirizzo immobile</t>
        </is>
      </c>
      <c r="L2" s="2" t="inlineStr">
        <is>
          <t>Comune</t>
        </is>
      </c>
      <c r="M2" s="2" t="inlineStr">
        <is>
          <t>Provincia</t>
        </is>
      </c>
      <c r="N2" s="2" t="inlineStr">
        <is>
          <t>MQ</t>
        </is>
      </c>
      <c r="O2" s="2" t="inlineStr">
        <is>
          <t>Canone mensile €</t>
        </is>
      </c>
      <c r="P2" s="2" t="inlineStr">
        <is>
          <t>Canone annuo €</t>
        </is>
      </c>
      <c r="Q2" s="2" t="inlineStr">
        <is>
          <t>Deposito cauzionale €</t>
        </is>
      </c>
      <c r="R2" s="2" t="inlineStr">
        <is>
          <t>Mensilità deposito</t>
        </is>
      </c>
      <c r="S2" s="2" t="inlineStr">
        <is>
          <t>Spese cond. mensili €</t>
        </is>
      </c>
      <c r="T2" s="2" t="inlineStr">
        <is>
          <t>Cedolare secca %</t>
        </is>
      </c>
      <c r="U2" s="2" t="inlineStr">
        <is>
          <t>Regime fiscale</t>
        </is>
      </c>
      <c r="V2" s="2" t="inlineStr">
        <is>
          <t>Registrazione RLI</t>
        </is>
      </c>
      <c r="W2" s="2" t="inlineStr">
        <is>
          <t>Data registrazione</t>
        </is>
      </c>
      <c r="X2" s="2" t="inlineStr">
        <is>
          <t>APE presente</t>
        </is>
      </c>
      <c r="Y2" s="2" t="inlineStr">
        <is>
          <t>Stato pagamento</t>
        </is>
      </c>
      <c r="Z2" s="2" t="inlineStr">
        <is>
          <t>Note</t>
        </is>
      </c>
    </row>
    <row r="3">
      <c r="A3" s="3" t="inlineStr">
        <is>
          <t>C-001</t>
        </is>
      </c>
      <c r="B3" s="4" t="inlineStr">
        <is>
          <t>15/01/2026</t>
        </is>
      </c>
      <c r="C3" s="4" t="inlineStr">
        <is>
          <t>01/02/2026</t>
        </is>
      </c>
      <c r="D3" s="4" t="inlineStr">
        <is>
          <t>31/01/2030</t>
        </is>
      </c>
      <c r="E3" s="3">
        <f>IF(TODAY()&lt;=D3,"Sì — Primo quadriennio","In scadenza / Rinnovo")</f>
        <v/>
      </c>
      <c r="F3" s="5" t="inlineStr">
        <is>
          <t>Marco Rossi</t>
        </is>
      </c>
      <c r="G3" s="5" t="inlineStr">
        <is>
          <t>RSSMRC85M01F205X</t>
        </is>
      </c>
      <c r="H3" s="5" t="inlineStr">
        <is>
          <t>Silvia Gatti</t>
        </is>
      </c>
      <c r="I3" s="5" t="inlineStr">
        <is>
          <t>GTTSLV90D54F205Y</t>
        </is>
      </c>
      <c r="J3" s="5" t="inlineStr">
        <is>
          <t>App. 3 locali</t>
        </is>
      </c>
      <c r="K3" s="5" t="inlineStr">
        <is>
          <t>Via Roma 12</t>
        </is>
      </c>
      <c r="L3" s="5" t="inlineStr">
        <is>
          <t>Milano</t>
        </is>
      </c>
      <c r="M3" s="5" t="inlineStr">
        <is>
          <t>MI</t>
        </is>
      </c>
      <c r="N3" s="5" t="n">
        <v>72</v>
      </c>
      <c r="O3" s="6" t="n">
        <v>1200</v>
      </c>
      <c r="P3" s="6">
        <f>O3*12</f>
        <v/>
      </c>
      <c r="Q3" s="6" t="n">
        <v>3600</v>
      </c>
      <c r="R3" s="7">
        <f>IFERROR(Q3/O3,0)</f>
        <v/>
      </c>
      <c r="S3" s="6" t="n">
        <v>180</v>
      </c>
      <c r="T3" s="8" t="n">
        <v>0.21</v>
      </c>
      <c r="U3" s="5" t="inlineStr">
        <is>
          <t>Cedolare secca</t>
        </is>
      </c>
      <c r="V3" s="5" t="inlineStr">
        <is>
          <t>Sì</t>
        </is>
      </c>
      <c r="W3" s="4" t="inlineStr">
        <is>
          <t>20/01/2026</t>
        </is>
      </c>
      <c r="X3" s="5" t="inlineStr">
        <is>
          <t>Sì</t>
        </is>
      </c>
      <c r="Y3" s="3" t="inlineStr">
        <is>
          <t>Regolare</t>
        </is>
      </c>
      <c r="Z3" s="5" t="inlineStr"/>
    </row>
    <row r="4">
      <c r="A4" s="9" t="inlineStr">
        <is>
          <t>C-002</t>
        </is>
      </c>
      <c r="B4" s="10" t="inlineStr">
        <is>
          <t>01/02/2026</t>
        </is>
      </c>
      <c r="C4" s="10" t="inlineStr">
        <is>
          <t>01/03/2026</t>
        </is>
      </c>
      <c r="D4" s="10" t="inlineStr">
        <is>
          <t>28/02/2030</t>
        </is>
      </c>
      <c r="E4" s="9">
        <f>IF(TODAY()&lt;=D4,"Sì — Primo quadriennio","In scadenza / Rinnovo")</f>
        <v/>
      </c>
      <c r="F4" s="11" t="inlineStr">
        <is>
          <t>Immobiliare Verdi SRL</t>
        </is>
      </c>
      <c r="G4" s="11" t="inlineStr">
        <is>
          <t>01234567890</t>
        </is>
      </c>
      <c r="H4" s="11" t="inlineStr">
        <is>
          <t>Luca Ferrari</t>
        </is>
      </c>
      <c r="I4" s="11" t="inlineStr">
        <is>
          <t>FRRLCU88P10L219Z</t>
        </is>
      </c>
      <c r="J4" s="11" t="inlineStr">
        <is>
          <t>Bilocale</t>
        </is>
      </c>
      <c r="K4" s="11" t="inlineStr">
        <is>
          <t>Corso Italia 45</t>
        </is>
      </c>
      <c r="L4" s="11" t="inlineStr">
        <is>
          <t>Roma</t>
        </is>
      </c>
      <c r="M4" s="11" t="inlineStr">
        <is>
          <t>RM</t>
        </is>
      </c>
      <c r="N4" s="11" t="n">
        <v>58</v>
      </c>
      <c r="O4" s="12" t="n">
        <v>950</v>
      </c>
      <c r="P4" s="12">
        <f>O4*12</f>
        <v/>
      </c>
      <c r="Q4" s="12" t="n">
        <v>2850</v>
      </c>
      <c r="R4" s="13">
        <f>IFERROR(Q4/O4,0)</f>
        <v/>
      </c>
      <c r="S4" s="12" t="n">
        <v>120</v>
      </c>
      <c r="T4" s="14" t="n">
        <v>0.21</v>
      </c>
      <c r="U4" s="11" t="inlineStr">
        <is>
          <t>Cedolare secca</t>
        </is>
      </c>
      <c r="V4" s="11" t="inlineStr">
        <is>
          <t>Sì</t>
        </is>
      </c>
      <c r="W4" s="10" t="inlineStr">
        <is>
          <t>08/02/2026</t>
        </is>
      </c>
      <c r="X4" s="11" t="inlineStr">
        <is>
          <t>Sì</t>
        </is>
      </c>
      <c r="Y4" s="9" t="inlineStr">
        <is>
          <t>Regolare</t>
        </is>
      </c>
      <c r="Z4" s="11" t="inlineStr"/>
    </row>
    <row r="5">
      <c r="A5" s="3" t="inlineStr">
        <is>
          <t>C-003</t>
        </is>
      </c>
      <c r="B5" s="4" t="inlineStr">
        <is>
          <t>10/02/2026</t>
        </is>
      </c>
      <c r="C5" s="4" t="inlineStr">
        <is>
          <t>01/03/2026</t>
        </is>
      </c>
      <c r="D5" s="4" t="inlineStr">
        <is>
          <t>28/02/2030</t>
        </is>
      </c>
      <c r="E5" s="3">
        <f>IF(TODAY()&lt;=D5,"Sì — Primo quadriennio","In scadenza / Rinnovo")</f>
        <v/>
      </c>
      <c r="F5" s="5" t="inlineStr">
        <is>
          <t>Giulia Bianchi</t>
        </is>
      </c>
      <c r="G5" s="5" t="inlineStr">
        <is>
          <t>BLNGLU92A41H501W</t>
        </is>
      </c>
      <c r="H5" s="5" t="inlineStr">
        <is>
          <t>Anna Esposito</t>
        </is>
      </c>
      <c r="I5" s="5" t="inlineStr">
        <is>
          <t>SPSNNA87R68F839P</t>
        </is>
      </c>
      <c r="J5" s="5" t="inlineStr">
        <is>
          <t>Trilocale</t>
        </is>
      </c>
      <c r="K5" s="5" t="inlineStr">
        <is>
          <t>Via Garibaldi 8</t>
        </is>
      </c>
      <c r="L5" s="5" t="inlineStr">
        <is>
          <t>Torino</t>
        </is>
      </c>
      <c r="M5" s="5" t="inlineStr">
        <is>
          <t>TO</t>
        </is>
      </c>
      <c r="N5" s="5" t="n">
        <v>85</v>
      </c>
      <c r="O5" s="6" t="n">
        <v>800</v>
      </c>
      <c r="P5" s="6">
        <f>O5*12</f>
        <v/>
      </c>
      <c r="Q5" s="6" t="n">
        <v>2400</v>
      </c>
      <c r="R5" s="7">
        <f>IFERROR(Q5/O5,0)</f>
        <v/>
      </c>
      <c r="S5" s="6" t="n">
        <v>90</v>
      </c>
      <c r="T5" s="8" t="n">
        <v>0.21</v>
      </c>
      <c r="U5" s="5" t="inlineStr">
        <is>
          <t>Cedolare secca</t>
        </is>
      </c>
      <c r="V5" s="5" t="inlineStr">
        <is>
          <t>Sì</t>
        </is>
      </c>
      <c r="W5" s="4" t="inlineStr">
        <is>
          <t>18/02/2026</t>
        </is>
      </c>
      <c r="X5" s="5" t="inlineStr">
        <is>
          <t>No</t>
        </is>
      </c>
      <c r="Y5" s="3" t="inlineStr">
        <is>
          <t>Da verificare</t>
        </is>
      </c>
      <c r="Z5" s="5" t="inlineStr">
        <is>
          <t>APE da regolarizzare</t>
        </is>
      </c>
    </row>
    <row r="6">
      <c r="A6" s="9" t="inlineStr">
        <is>
          <t>C-004</t>
        </is>
      </c>
      <c r="B6" s="10" t="inlineStr">
        <is>
          <t>20/02/2026</t>
        </is>
      </c>
      <c r="C6" s="10" t="inlineStr">
        <is>
          <t>01/03/2026</t>
        </is>
      </c>
      <c r="D6" s="10" t="inlineStr">
        <is>
          <t>28/02/2030</t>
        </is>
      </c>
      <c r="E6" s="9">
        <f>IF(TODAY()&lt;=D6,"Sì — Primo quadriennio","In scadenza / Rinnovo")</f>
        <v/>
      </c>
      <c r="F6" s="11" t="inlineStr">
        <is>
          <t>Francesca Romano</t>
        </is>
      </c>
      <c r="G6" s="11" t="inlineStr">
        <is>
          <t>RMNFRN80C41G273K</t>
        </is>
      </c>
      <c r="H6" s="11" t="inlineStr">
        <is>
          <t>Giuseppe Conti</t>
        </is>
      </c>
      <c r="I6" s="11" t="inlineStr">
        <is>
          <t>CNTGPP75E01F205T</t>
        </is>
      </c>
      <c r="J6" s="11" t="inlineStr">
        <is>
          <t>App. 4 locali</t>
        </is>
      </c>
      <c r="K6" s="11" t="inlineStr">
        <is>
          <t>Via Dante 21</t>
        </is>
      </c>
      <c r="L6" s="11" t="inlineStr">
        <is>
          <t>Bologna</t>
        </is>
      </c>
      <c r="M6" s="11" t="inlineStr">
        <is>
          <t>BO</t>
        </is>
      </c>
      <c r="N6" s="11" t="n">
        <v>95</v>
      </c>
      <c r="O6" s="12" t="n">
        <v>1100</v>
      </c>
      <c r="P6" s="12">
        <f>O6*12</f>
        <v/>
      </c>
      <c r="Q6" s="12" t="n">
        <v>3300</v>
      </c>
      <c r="R6" s="13">
        <f>IFERROR(Q6/O6,0)</f>
        <v/>
      </c>
      <c r="S6" s="12" t="n">
        <v>110</v>
      </c>
      <c r="T6" s="14" t="n">
        <v>0</v>
      </c>
      <c r="U6" s="11" t="inlineStr">
        <is>
          <t>IRPEF ordinario</t>
        </is>
      </c>
      <c r="V6" s="11" t="inlineStr">
        <is>
          <t>Sì</t>
        </is>
      </c>
      <c r="W6" s="10" t="inlineStr">
        <is>
          <t>27/02/2026</t>
        </is>
      </c>
      <c r="X6" s="11" t="inlineStr">
        <is>
          <t>Sì</t>
        </is>
      </c>
      <c r="Y6" s="9" t="inlineStr">
        <is>
          <t>Regolare</t>
        </is>
      </c>
      <c r="Z6" s="11" t="inlineStr"/>
    </row>
    <row r="7">
      <c r="A7" s="3" t="inlineStr">
        <is>
          <t>C-005</t>
        </is>
      </c>
      <c r="B7" s="4" t="inlineStr">
        <is>
          <t>01/03/2026</t>
        </is>
      </c>
      <c r="C7" s="4" t="inlineStr">
        <is>
          <t>01/04/2026</t>
        </is>
      </c>
      <c r="D7" s="4" t="inlineStr">
        <is>
          <t>31/03/2030</t>
        </is>
      </c>
      <c r="E7" s="3">
        <f>IF(TODAY()&lt;=D7,"Sì — Primo quadriennio","In scadenza / Rinnovo")</f>
        <v/>
      </c>
      <c r="F7" s="5" t="inlineStr">
        <is>
          <t>Davide Galli</t>
        </is>
      </c>
      <c r="G7" s="5" t="inlineStr">
        <is>
          <t>GLLDVD83D10L781S</t>
        </is>
      </c>
      <c r="H7" s="5" t="inlineStr">
        <is>
          <t>Elena Greco</t>
        </is>
      </c>
      <c r="I7" s="5" t="inlineStr">
        <is>
          <t>GRCLNE91S49D969F</t>
        </is>
      </c>
      <c r="J7" s="5" t="inlineStr">
        <is>
          <t>Monolocale</t>
        </is>
      </c>
      <c r="K7" s="5" t="inlineStr">
        <is>
          <t>Viale Europa 10</t>
        </is>
      </c>
      <c r="L7" s="5" t="inlineStr">
        <is>
          <t>Firenze</t>
        </is>
      </c>
      <c r="M7" s="5" t="inlineStr">
        <is>
          <t>FI</t>
        </is>
      </c>
      <c r="N7" s="5" t="n">
        <v>40</v>
      </c>
      <c r="O7" s="6" t="n">
        <v>650</v>
      </c>
      <c r="P7" s="6">
        <f>O7*12</f>
        <v/>
      </c>
      <c r="Q7" s="6" t="n">
        <v>1950</v>
      </c>
      <c r="R7" s="7">
        <f>IFERROR(Q7/O7,0)</f>
        <v/>
      </c>
      <c r="S7" s="6" t="n">
        <v>60</v>
      </c>
      <c r="T7" s="8" t="n">
        <v>0.21</v>
      </c>
      <c r="U7" s="5" t="inlineStr">
        <is>
          <t>Cedolare secca</t>
        </is>
      </c>
      <c r="V7" s="5" t="inlineStr">
        <is>
          <t>No</t>
        </is>
      </c>
      <c r="W7" s="4" t="inlineStr"/>
      <c r="X7" s="5" t="inlineStr">
        <is>
          <t>Sì</t>
        </is>
      </c>
      <c r="Y7" s="3" t="inlineStr">
        <is>
          <t>Regolare</t>
        </is>
      </c>
      <c r="Z7" s="5" t="inlineStr">
        <is>
          <t>RLI da completare</t>
        </is>
      </c>
    </row>
    <row r="8">
      <c r="A8" s="9" t="inlineStr">
        <is>
          <t>C-006</t>
        </is>
      </c>
      <c r="B8" s="10" t="inlineStr">
        <is>
          <t>05/03/2026</t>
        </is>
      </c>
      <c r="C8" s="10" t="inlineStr">
        <is>
          <t>01/04/2026</t>
        </is>
      </c>
      <c r="D8" s="10" t="inlineStr">
        <is>
          <t>31/03/2030</t>
        </is>
      </c>
      <c r="E8" s="9">
        <f>IF(TODAY()&lt;=D8,"Sì — Primo quadriennio","In scadenza / Rinnovo")</f>
        <v/>
      </c>
      <c r="F8" s="11" t="inlineStr">
        <is>
          <t>Immobiliare Verdi SRL</t>
        </is>
      </c>
      <c r="G8" s="11" t="inlineStr">
        <is>
          <t>01234567890</t>
        </is>
      </c>
      <c r="H8" s="11" t="inlineStr">
        <is>
          <t>Paolo Lombardi</t>
        </is>
      </c>
      <c r="I8" s="11" t="inlineStr">
        <is>
          <t>LMBPLA79B12G224M</t>
        </is>
      </c>
      <c r="J8" s="11" t="inlineStr">
        <is>
          <t>Bilocale</t>
        </is>
      </c>
      <c r="K8" s="11" t="inlineStr">
        <is>
          <t>Piazza Duomo 5</t>
        </is>
      </c>
      <c r="L8" s="11" t="inlineStr">
        <is>
          <t>Milano</t>
        </is>
      </c>
      <c r="M8" s="11" t="inlineStr">
        <is>
          <t>MI</t>
        </is>
      </c>
      <c r="N8" s="11" t="n">
        <v>62</v>
      </c>
      <c r="O8" s="12" t="n">
        <v>1500</v>
      </c>
      <c r="P8" s="12">
        <f>O8*12</f>
        <v/>
      </c>
      <c r="Q8" s="12" t="n">
        <v>4500</v>
      </c>
      <c r="R8" s="13">
        <f>IFERROR(Q8/O8,0)</f>
        <v/>
      </c>
      <c r="S8" s="12" t="n">
        <v>200</v>
      </c>
      <c r="T8" s="14" t="n">
        <v>0.21</v>
      </c>
      <c r="U8" s="11" t="inlineStr">
        <is>
          <t>Cedolare secca</t>
        </is>
      </c>
      <c r="V8" s="11" t="inlineStr">
        <is>
          <t>Sì</t>
        </is>
      </c>
      <c r="W8" s="10" t="inlineStr">
        <is>
          <t>12/03/2026</t>
        </is>
      </c>
      <c r="X8" s="11" t="inlineStr">
        <is>
          <t>Sì</t>
        </is>
      </c>
      <c r="Y8" s="9" t="inlineStr">
        <is>
          <t>Regolare</t>
        </is>
      </c>
      <c r="Z8" s="11" t="inlineStr"/>
    </row>
    <row r="9">
      <c r="A9" s="3" t="inlineStr">
        <is>
          <t>C-007</t>
        </is>
      </c>
      <c r="B9" s="4" t="inlineStr">
        <is>
          <t>15/03/2026</t>
        </is>
      </c>
      <c r="C9" s="4" t="inlineStr">
        <is>
          <t>01/04/2026</t>
        </is>
      </c>
      <c r="D9" s="4" t="inlineStr">
        <is>
          <t>31/03/2030</t>
        </is>
      </c>
      <c r="E9" s="3">
        <f>IF(TODAY()&lt;=D9,"Sì — Primo quadriennio","In scadenza / Rinnovo")</f>
        <v/>
      </c>
      <c r="F9" s="5" t="inlineStr">
        <is>
          <t>Silvia Moretti</t>
        </is>
      </c>
      <c r="G9" s="5" t="inlineStr">
        <is>
          <t>MRTSLV86T58F205U</t>
        </is>
      </c>
      <c r="H9" s="5" t="inlineStr">
        <is>
          <t>Matteo Ricci</t>
        </is>
      </c>
      <c r="I9" s="5" t="inlineStr">
        <is>
          <t>RCCMTT90A01H501X</t>
        </is>
      </c>
      <c r="J9" s="5" t="inlineStr">
        <is>
          <t>Trilocale</t>
        </is>
      </c>
      <c r="K9" s="5" t="inlineStr">
        <is>
          <t>Via Verdi 18</t>
        </is>
      </c>
      <c r="L9" s="5" t="inlineStr">
        <is>
          <t>Verona</t>
        </is>
      </c>
      <c r="M9" s="5" t="inlineStr">
        <is>
          <t>VR</t>
        </is>
      </c>
      <c r="N9" s="5" t="n">
        <v>78</v>
      </c>
      <c r="O9" s="6" t="n">
        <v>780</v>
      </c>
      <c r="P9" s="6">
        <f>O9*12</f>
        <v/>
      </c>
      <c r="Q9" s="6" t="n">
        <v>2340</v>
      </c>
      <c r="R9" s="7">
        <f>IFERROR(Q9/O9,0)</f>
        <v/>
      </c>
      <c r="S9" s="6" t="n">
        <v>95</v>
      </c>
      <c r="T9" s="8" t="n">
        <v>0</v>
      </c>
      <c r="U9" s="5" t="inlineStr">
        <is>
          <t>IRPEF ordinario</t>
        </is>
      </c>
      <c r="V9" s="5" t="inlineStr">
        <is>
          <t>Sì</t>
        </is>
      </c>
      <c r="W9" s="4" t="inlineStr">
        <is>
          <t>22/03/2026</t>
        </is>
      </c>
      <c r="X9" s="5" t="inlineStr">
        <is>
          <t>Sì</t>
        </is>
      </c>
      <c r="Y9" s="3" t="inlineStr">
        <is>
          <t>Da verificare</t>
        </is>
      </c>
      <c r="Z9" s="5" t="inlineStr"/>
    </row>
    <row r="10">
      <c r="A10" s="9" t="inlineStr">
        <is>
          <t>C-008</t>
        </is>
      </c>
      <c r="B10" s="10" t="inlineStr">
        <is>
          <t>20/03/2026</t>
        </is>
      </c>
      <c r="C10" s="10" t="inlineStr">
        <is>
          <t>01/05/2026</t>
        </is>
      </c>
      <c r="D10" s="10" t="inlineStr">
        <is>
          <t>30/04/2030</t>
        </is>
      </c>
      <c r="E10" s="9">
        <f>IF(TODAY()&lt;=D10,"Sì — Primo quadriennio","In scadenza / Rinnovo")</f>
        <v/>
      </c>
      <c r="F10" s="11" t="inlineStr">
        <is>
          <t>Roberto Marini</t>
        </is>
      </c>
      <c r="G10" s="11" t="inlineStr">
        <is>
          <t>MRNRRT77M10D969Z</t>
        </is>
      </c>
      <c r="H10" s="11" t="inlineStr">
        <is>
          <t>Sara Greco</t>
        </is>
      </c>
      <c r="I10" s="11" t="inlineStr">
        <is>
          <t>GRCSRA93P65H501Q</t>
        </is>
      </c>
      <c r="J10" s="11" t="inlineStr">
        <is>
          <t>App. 3 locali</t>
        </is>
      </c>
      <c r="K10" s="11" t="inlineStr">
        <is>
          <t>Corso Vittorio Emanuele 27</t>
        </is>
      </c>
      <c r="L10" s="11" t="inlineStr">
        <is>
          <t>Genova</t>
        </is>
      </c>
      <c r="M10" s="11" t="inlineStr">
        <is>
          <t>GE</t>
        </is>
      </c>
      <c r="N10" s="11" t="n">
        <v>68</v>
      </c>
      <c r="O10" s="12" t="n">
        <v>870</v>
      </c>
      <c r="P10" s="12">
        <f>O10*12</f>
        <v/>
      </c>
      <c r="Q10" s="12" t="n">
        <v>2610</v>
      </c>
      <c r="R10" s="13">
        <f>IFERROR(Q10/O10,0)</f>
        <v/>
      </c>
      <c r="S10" s="12" t="n">
        <v>100</v>
      </c>
      <c r="T10" s="14" t="n">
        <v>0.21</v>
      </c>
      <c r="U10" s="11" t="inlineStr">
        <is>
          <t>Cedolare secca</t>
        </is>
      </c>
      <c r="V10" s="11" t="inlineStr">
        <is>
          <t>Sì</t>
        </is>
      </c>
      <c r="W10" s="10" t="inlineStr">
        <is>
          <t>27/03/2026</t>
        </is>
      </c>
      <c r="X10" s="11" t="inlineStr">
        <is>
          <t>Sì</t>
        </is>
      </c>
      <c r="Y10" s="9" t="inlineStr">
        <is>
          <t>Regolare</t>
        </is>
      </c>
      <c r="Z10" s="11" t="inlineStr"/>
    </row>
    <row r="11">
      <c r="A11" s="3" t="inlineStr">
        <is>
          <t>C-009</t>
        </is>
      </c>
      <c r="B11" s="4" t="inlineStr">
        <is>
          <t>02/04/2026</t>
        </is>
      </c>
      <c r="C11" s="4" t="inlineStr">
        <is>
          <t>01/05/2026</t>
        </is>
      </c>
      <c r="D11" s="4" t="inlineStr">
        <is>
          <t>30/04/2030</t>
        </is>
      </c>
      <c r="E11" s="3">
        <f>IF(TODAY()&lt;=D11,"Sì — Primo quadriennio","In scadenza / Rinnovo")</f>
        <v/>
      </c>
      <c r="F11" s="5" t="inlineStr">
        <is>
          <t>Carla Esposito</t>
        </is>
      </c>
      <c r="G11" s="5" t="inlineStr">
        <is>
          <t>SPSCRL82D55F839R</t>
        </is>
      </c>
      <c r="H11" s="5" t="inlineStr">
        <is>
          <t>Davide Neri</t>
        </is>
      </c>
      <c r="I11" s="5" t="inlineStr">
        <is>
          <t>NRDDVD88T10L219W</t>
        </is>
      </c>
      <c r="J11" s="5" t="inlineStr">
        <is>
          <t>Bilocale</t>
        </is>
      </c>
      <c r="K11" s="5" t="inlineStr">
        <is>
          <t>Via Cavour 14</t>
        </is>
      </c>
      <c r="L11" s="5" t="inlineStr">
        <is>
          <t>Padova</t>
        </is>
      </c>
      <c r="M11" s="5" t="inlineStr">
        <is>
          <t>PD</t>
        </is>
      </c>
      <c r="N11" s="5" t="n">
        <v>55</v>
      </c>
      <c r="O11" s="6" t="n">
        <v>700</v>
      </c>
      <c r="P11" s="6">
        <f>O11*12</f>
        <v/>
      </c>
      <c r="Q11" s="6" t="n">
        <v>2100</v>
      </c>
      <c r="R11" s="7">
        <f>IFERROR(Q11/O11,0)</f>
        <v/>
      </c>
      <c r="S11" s="6" t="n">
        <v>80</v>
      </c>
      <c r="T11" s="8" t="n">
        <v>0.21</v>
      </c>
      <c r="U11" s="5" t="inlineStr">
        <is>
          <t>Cedolare secca</t>
        </is>
      </c>
      <c r="V11" s="5" t="inlineStr">
        <is>
          <t>No</t>
        </is>
      </c>
      <c r="W11" s="4" t="inlineStr"/>
      <c r="X11" s="5" t="inlineStr">
        <is>
          <t>No</t>
        </is>
      </c>
      <c r="Y11" s="3" t="inlineStr">
        <is>
          <t>Regolare</t>
        </is>
      </c>
      <c r="Z11" s="5" t="inlineStr">
        <is>
          <t>APE e RLI in corso</t>
        </is>
      </c>
    </row>
    <row r="12">
      <c r="A12" s="9" t="inlineStr">
        <is>
          <t>C-010</t>
        </is>
      </c>
      <c r="B12" s="10" t="inlineStr">
        <is>
          <t>10/04/2026</t>
        </is>
      </c>
      <c r="C12" s="10" t="inlineStr">
        <is>
          <t>01/06/2026</t>
        </is>
      </c>
      <c r="D12" s="10" t="inlineStr">
        <is>
          <t>31/05/2030</t>
        </is>
      </c>
      <c r="E12" s="9">
        <f>IF(TODAY()&lt;=D12,"Sì — Primo quadriennio","In scadenza / Rinnovo")</f>
        <v/>
      </c>
      <c r="F12" s="11" t="inlineStr">
        <is>
          <t>Fabio Russo</t>
        </is>
      </c>
      <c r="G12" s="11" t="inlineStr">
        <is>
          <t>RSSFBA80P10H501V</t>
        </is>
      </c>
      <c r="H12" s="11" t="inlineStr">
        <is>
          <t>Chiara Vitale</t>
        </is>
      </c>
      <c r="I12" s="11" t="inlineStr">
        <is>
          <t>VTLCHR95C47F205N</t>
        </is>
      </c>
      <c r="J12" s="11" t="inlineStr">
        <is>
          <t>Quadrilocale</t>
        </is>
      </c>
      <c r="K12" s="11" t="inlineStr">
        <is>
          <t>Via Mazzini 33</t>
        </is>
      </c>
      <c r="L12" s="11" t="inlineStr">
        <is>
          <t>Napoli</t>
        </is>
      </c>
      <c r="M12" s="11" t="inlineStr">
        <is>
          <t>NA</t>
        </is>
      </c>
      <c r="N12" s="11" t="n">
        <v>110</v>
      </c>
      <c r="O12" s="12" t="n">
        <v>1350</v>
      </c>
      <c r="P12" s="12">
        <f>O12*12</f>
        <v/>
      </c>
      <c r="Q12" s="12" t="n">
        <v>4050</v>
      </c>
      <c r="R12" s="13">
        <f>IFERROR(Q12/O12,0)</f>
        <v/>
      </c>
      <c r="S12" s="12" t="n">
        <v>150</v>
      </c>
      <c r="T12" s="14" t="n">
        <v>0.21</v>
      </c>
      <c r="U12" s="11" t="inlineStr">
        <is>
          <t>Cedolare secca</t>
        </is>
      </c>
      <c r="V12" s="11" t="inlineStr">
        <is>
          <t>Sì</t>
        </is>
      </c>
      <c r="W12" s="10" t="inlineStr">
        <is>
          <t>18/04/2026</t>
        </is>
      </c>
      <c r="X12" s="11" t="inlineStr">
        <is>
          <t>Sì</t>
        </is>
      </c>
      <c r="Y12" s="9" t="inlineStr">
        <is>
          <t>Da verificare</t>
        </is>
      </c>
      <c r="Z12" s="11" t="inlineStr"/>
    </row>
  </sheetData>
  <mergeCells count="1">
    <mergeCell ref="A1:Z1"/>
  </mergeCells>
  <conditionalFormatting sqref="Y3:Y12">
    <cfRule type="expression" priority="1" dxfId="0" stopIfTrue="0">
      <formula>$Y3="Regolare"</formula>
    </cfRule>
    <cfRule type="expression" priority="2" dxfId="1" stopIfTrue="0">
      <formula>$Y3="Da verificare"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7" customWidth="1" min="4" max="4"/>
    <col width="20" customWidth="1" min="5" max="5"/>
    <col width="20" customWidth="1" min="6" max="6"/>
    <col width="14" customWidth="1" min="7" max="7"/>
    <col width="12" customWidth="1" min="8" max="8"/>
    <col width="13" customWidth="1" min="9" max="9"/>
    <col width="13" customWidth="1" min="10" max="10"/>
    <col width="18" customWidth="1" min="11" max="11"/>
    <col width="18" customWidth="1" min="12" max="12"/>
    <col width="16" customWidth="1" min="13" max="13"/>
    <col width="22" customWidth="1" min="14" max="14"/>
  </cols>
  <sheetData>
    <row r="1" ht="32" customHeight="1">
      <c r="A1" s="1" t="inlineStr">
        <is>
          <t>REGISTRO PAGAMENTI MENSILI — CONTROLLO MOROSITÀ 2026</t>
        </is>
      </c>
    </row>
    <row r="2" ht="28" customHeight="1">
      <c r="A2" s="2" t="inlineStr">
        <is>
          <t>ID Pagamento</t>
        </is>
      </c>
      <c r="B2" s="2" t="inlineStr">
        <is>
          <t>ID Contratto</t>
        </is>
      </c>
      <c r="C2" s="2" t="inlineStr">
        <is>
          <t>Mese competenza</t>
        </is>
      </c>
      <c r="D2" s="2" t="inlineStr">
        <is>
          <t>Anno</t>
        </is>
      </c>
      <c r="E2" s="2" t="inlineStr">
        <is>
          <t>Locatore</t>
        </is>
      </c>
      <c r="F2" s="2" t="inlineStr">
        <is>
          <t>Conduttore</t>
        </is>
      </c>
      <c r="G2" s="2" t="inlineStr">
        <is>
          <t>Canone dovuto €</t>
        </is>
      </c>
      <c r="H2" s="2" t="inlineStr">
        <is>
          <t>Pagato €</t>
        </is>
      </c>
      <c r="I2" s="2" t="inlineStr">
        <is>
          <t>Differenza €</t>
        </is>
      </c>
      <c r="J2" s="2" t="inlineStr">
        <is>
          <t>Giorni ritardo</t>
        </is>
      </c>
      <c r="K2" s="2" t="inlineStr">
        <is>
          <t>Stato</t>
        </is>
      </c>
      <c r="L2" s="2" t="inlineStr">
        <is>
          <t>Metodo pagamento</t>
        </is>
      </c>
      <c r="M2" s="2" t="inlineStr">
        <is>
          <t>Data pagamento</t>
        </is>
      </c>
      <c r="N2" s="2" t="inlineStr">
        <is>
          <t>Note</t>
        </is>
      </c>
    </row>
    <row r="3">
      <c r="A3" s="3" t="inlineStr">
        <is>
          <t>P-001</t>
        </is>
      </c>
      <c r="B3" s="3" t="inlineStr">
        <is>
          <t>C-001</t>
        </is>
      </c>
      <c r="C3" s="5" t="inlineStr">
        <is>
          <t>Febbraio</t>
        </is>
      </c>
      <c r="D3" s="5" t="n">
        <v>2026</v>
      </c>
      <c r="E3" s="5" t="inlineStr">
        <is>
          <t>Marco Rossi</t>
        </is>
      </c>
      <c r="F3" s="5" t="inlineStr">
        <is>
          <t>Silvia Gatti</t>
        </is>
      </c>
      <c r="G3" s="6" t="n">
        <v>1200</v>
      </c>
      <c r="H3" s="6" t="n">
        <v>1200</v>
      </c>
      <c r="I3" s="6">
        <f>H3-G3</f>
        <v/>
      </c>
      <c r="J3" s="5">
        <f>IF(M3="","-",MAX(0,M3-DATE(D3,MATCH(C3,{"Gennaio","Febbraio","Marzo","Aprile","Maggio","Giugno","Luglio","Agosto","Settembre","Ottobre","Novembre","Dicembre"},0),5)))</f>
        <v/>
      </c>
      <c r="K3" s="3">
        <f>IF(H3=0,"Mancante",IF(I3&gt;=0,"Regolare","Parziale/Mancante"))</f>
        <v/>
      </c>
      <c r="L3" s="5" t="inlineStr">
        <is>
          <t>Bonifico bancario</t>
        </is>
      </c>
      <c r="M3" s="4" t="inlineStr">
        <is>
          <t>05/02/2026</t>
        </is>
      </c>
      <c r="N3" s="5" t="inlineStr"/>
    </row>
    <row r="4">
      <c r="A4" s="9" t="inlineStr">
        <is>
          <t>P-002</t>
        </is>
      </c>
      <c r="B4" s="9" t="inlineStr">
        <is>
          <t>C-002</t>
        </is>
      </c>
      <c r="C4" s="11" t="inlineStr">
        <is>
          <t>Marzo</t>
        </is>
      </c>
      <c r="D4" s="11" t="n">
        <v>2026</v>
      </c>
      <c r="E4" s="11" t="inlineStr">
        <is>
          <t>Imm. Verdi SRL</t>
        </is>
      </c>
      <c r="F4" s="11" t="inlineStr">
        <is>
          <t>Luca Ferrari</t>
        </is>
      </c>
      <c r="G4" s="12" t="n">
        <v>950</v>
      </c>
      <c r="H4" s="12" t="n">
        <v>950</v>
      </c>
      <c r="I4" s="12">
        <f>H4-G4</f>
        <v/>
      </c>
      <c r="J4" s="11">
        <f>IF(M4="","-",MAX(0,M4-DATE(D4,MATCH(C4,{"Gennaio","Febbraio","Marzo","Aprile","Maggio","Giugno","Luglio","Agosto","Settembre","Ottobre","Novembre","Dicembre"},0),5)))</f>
        <v/>
      </c>
      <c r="K4" s="9">
        <f>IF(H4=0,"Mancante",IF(I4&gt;=0,"Regolare","Parziale/Mancante"))</f>
        <v/>
      </c>
      <c r="L4" s="11" t="inlineStr">
        <is>
          <t>Bonifico bancario</t>
        </is>
      </c>
      <c r="M4" s="10" t="inlineStr">
        <is>
          <t>04/03/2026</t>
        </is>
      </c>
      <c r="N4" s="11" t="inlineStr"/>
    </row>
    <row r="5">
      <c r="A5" s="3" t="inlineStr">
        <is>
          <t>P-003</t>
        </is>
      </c>
      <c r="B5" s="3" t="inlineStr">
        <is>
          <t>C-003</t>
        </is>
      </c>
      <c r="C5" s="5" t="inlineStr">
        <is>
          <t>Marzo</t>
        </is>
      </c>
      <c r="D5" s="5" t="n">
        <v>2026</v>
      </c>
      <c r="E5" s="5" t="inlineStr">
        <is>
          <t>Giulia Bianchi</t>
        </is>
      </c>
      <c r="F5" s="5" t="inlineStr">
        <is>
          <t>Anna Esposito</t>
        </is>
      </c>
      <c r="G5" s="6" t="n">
        <v>800</v>
      </c>
      <c r="H5" s="6" t="n">
        <v>700</v>
      </c>
      <c r="I5" s="6">
        <f>H5-G5</f>
        <v/>
      </c>
      <c r="J5" s="5">
        <f>IF(M5="","-",MAX(0,M5-DATE(D5,MATCH(C5,{"Gennaio","Febbraio","Marzo","Aprile","Maggio","Giugno","Luglio","Agosto","Settembre","Ottobre","Novembre","Dicembre"},0),5)))</f>
        <v/>
      </c>
      <c r="K5" s="3">
        <f>IF(H5=0,"Mancante",IF(I5&gt;=0,"Regolare","Parziale/Mancante"))</f>
        <v/>
      </c>
      <c r="L5" s="5" t="inlineStr">
        <is>
          <t>Contanti</t>
        </is>
      </c>
      <c r="M5" s="4" t="inlineStr">
        <is>
          <t>12/03/2026</t>
        </is>
      </c>
      <c r="N5" s="5" t="inlineStr">
        <is>
          <t>Pagamento parziale</t>
        </is>
      </c>
    </row>
    <row r="6">
      <c r="A6" s="9" t="inlineStr">
        <is>
          <t>P-004</t>
        </is>
      </c>
      <c r="B6" s="9" t="inlineStr">
        <is>
          <t>C-004</t>
        </is>
      </c>
      <c r="C6" s="11" t="inlineStr">
        <is>
          <t>Marzo</t>
        </is>
      </c>
      <c r="D6" s="11" t="n">
        <v>2026</v>
      </c>
      <c r="E6" s="11" t="inlineStr">
        <is>
          <t>Francesca Romano</t>
        </is>
      </c>
      <c r="F6" s="11" t="inlineStr">
        <is>
          <t>Giuseppe Conti</t>
        </is>
      </c>
      <c r="G6" s="12" t="n">
        <v>1100</v>
      </c>
      <c r="H6" s="12" t="n">
        <v>1100</v>
      </c>
      <c r="I6" s="12">
        <f>H6-G6</f>
        <v/>
      </c>
      <c r="J6" s="11">
        <f>IF(M6="","-",MAX(0,M6-DATE(D6,MATCH(C6,{"Gennaio","Febbraio","Marzo","Aprile","Maggio","Giugno","Luglio","Agosto","Settembre","Ottobre","Novembre","Dicembre"},0),5)))</f>
        <v/>
      </c>
      <c r="K6" s="9">
        <f>IF(H6=0,"Mancante",IF(I6&gt;=0,"Regolare","Parziale/Mancante"))</f>
        <v/>
      </c>
      <c r="L6" s="11" t="inlineStr">
        <is>
          <t>Bonifico bancario</t>
        </is>
      </c>
      <c r="M6" s="10" t="inlineStr">
        <is>
          <t>03/03/2026</t>
        </is>
      </c>
      <c r="N6" s="11" t="inlineStr"/>
    </row>
    <row r="7">
      <c r="A7" s="3" t="inlineStr">
        <is>
          <t>P-005</t>
        </is>
      </c>
      <c r="B7" s="3" t="inlineStr">
        <is>
          <t>C-005</t>
        </is>
      </c>
      <c r="C7" s="5" t="inlineStr">
        <is>
          <t>Aprile</t>
        </is>
      </c>
      <c r="D7" s="5" t="n">
        <v>2026</v>
      </c>
      <c r="E7" s="5" t="inlineStr">
        <is>
          <t>Davide Galli</t>
        </is>
      </c>
      <c r="F7" s="5" t="inlineStr">
        <is>
          <t>Elena Greco</t>
        </is>
      </c>
      <c r="G7" s="6" t="n">
        <v>650</v>
      </c>
      <c r="H7" s="6" t="n">
        <v>650</v>
      </c>
      <c r="I7" s="6">
        <f>H7-G7</f>
        <v/>
      </c>
      <c r="J7" s="5">
        <f>IF(M7="","-",MAX(0,M7-DATE(D7,MATCH(C7,{"Gennaio","Febbraio","Marzo","Aprile","Maggio","Giugno","Luglio","Agosto","Settembre","Ottobre","Novembre","Dicembre"},0),5)))</f>
        <v/>
      </c>
      <c r="K7" s="3">
        <f>IF(H7=0,"Mancante",IF(I7&gt;=0,"Regolare","Parziale/Mancante"))</f>
        <v/>
      </c>
      <c r="L7" s="5" t="inlineStr">
        <is>
          <t>RID/SDD</t>
        </is>
      </c>
      <c r="M7" s="4" t="inlineStr">
        <is>
          <t>02/04/2026</t>
        </is>
      </c>
      <c r="N7" s="5" t="inlineStr"/>
    </row>
    <row r="8">
      <c r="A8" s="9" t="inlineStr">
        <is>
          <t>P-006</t>
        </is>
      </c>
      <c r="B8" s="9" t="inlineStr">
        <is>
          <t>C-006</t>
        </is>
      </c>
      <c r="C8" s="11" t="inlineStr">
        <is>
          <t>Aprile</t>
        </is>
      </c>
      <c r="D8" s="11" t="n">
        <v>2026</v>
      </c>
      <c r="E8" s="11" t="inlineStr">
        <is>
          <t>Imm. Verdi SRL</t>
        </is>
      </c>
      <c r="F8" s="11" t="inlineStr">
        <is>
          <t>Paolo Lombardi</t>
        </is>
      </c>
      <c r="G8" s="12" t="n">
        <v>1500</v>
      </c>
      <c r="H8" s="12" t="n">
        <v>1500</v>
      </c>
      <c r="I8" s="12">
        <f>H8-G8</f>
        <v/>
      </c>
      <c r="J8" s="11">
        <f>IF(M8="","-",MAX(0,M8-DATE(D8,MATCH(C8,{"Gennaio","Febbraio","Marzo","Aprile","Maggio","Giugno","Luglio","Agosto","Settembre","Ottobre","Novembre","Dicembre"},0),5)))</f>
        <v/>
      </c>
      <c r="K8" s="9">
        <f>IF(H8=0,"Mancante",IF(I8&gt;=0,"Regolare","Parziale/Mancante"))</f>
        <v/>
      </c>
      <c r="L8" s="11" t="inlineStr">
        <is>
          <t>Bonifico bancario</t>
        </is>
      </c>
      <c r="M8" s="10" t="inlineStr">
        <is>
          <t>01/04/2026</t>
        </is>
      </c>
      <c r="N8" s="11" t="inlineStr"/>
    </row>
    <row r="9">
      <c r="A9" s="3" t="inlineStr">
        <is>
          <t>P-007</t>
        </is>
      </c>
      <c r="B9" s="3" t="inlineStr">
        <is>
          <t>C-007</t>
        </is>
      </c>
      <c r="C9" s="5" t="inlineStr">
        <is>
          <t>Aprile</t>
        </is>
      </c>
      <c r="D9" s="5" t="n">
        <v>2026</v>
      </c>
      <c r="E9" s="5" t="inlineStr">
        <is>
          <t>Silvia Moretti</t>
        </is>
      </c>
      <c r="F9" s="5" t="inlineStr">
        <is>
          <t>Matteo Ricci</t>
        </is>
      </c>
      <c r="G9" s="6" t="n">
        <v>780</v>
      </c>
      <c r="H9" s="6" t="n">
        <v>0</v>
      </c>
      <c r="I9" s="6">
        <f>H9-G9</f>
        <v/>
      </c>
      <c r="J9" s="5">
        <f>IF(M9="","-",MAX(0,M9-DATE(D9,MATCH(C9,{"Gennaio","Febbraio","Marzo","Aprile","Maggio","Giugno","Luglio","Agosto","Settembre","Ottobre","Novembre","Dicembre"},0),5)))</f>
        <v/>
      </c>
      <c r="K9" s="3">
        <f>IF(H9=0,"Mancante",IF(I9&gt;=0,"Regolare","Parziale/Mancante"))</f>
        <v/>
      </c>
      <c r="L9" s="5" t="inlineStr">
        <is>
          <t>—</t>
        </is>
      </c>
      <c r="M9" s="4" t="inlineStr"/>
      <c r="N9" s="5" t="inlineStr">
        <is>
          <t>Pagamento non ricevuto</t>
        </is>
      </c>
    </row>
    <row r="10">
      <c r="A10" s="9" t="inlineStr">
        <is>
          <t>P-008</t>
        </is>
      </c>
      <c r="B10" s="9" t="inlineStr">
        <is>
          <t>C-008</t>
        </is>
      </c>
      <c r="C10" s="11" t="inlineStr">
        <is>
          <t>Maggio</t>
        </is>
      </c>
      <c r="D10" s="11" t="n">
        <v>2026</v>
      </c>
      <c r="E10" s="11" t="inlineStr">
        <is>
          <t>Roberto Marini</t>
        </is>
      </c>
      <c r="F10" s="11" t="inlineStr">
        <is>
          <t>Sara Greco</t>
        </is>
      </c>
      <c r="G10" s="12" t="n">
        <v>870</v>
      </c>
      <c r="H10" s="12" t="n">
        <v>870</v>
      </c>
      <c r="I10" s="12">
        <f>H10-G10</f>
        <v/>
      </c>
      <c r="J10" s="11">
        <f>IF(M10="","-",MAX(0,M10-DATE(D10,MATCH(C10,{"Gennaio","Febbraio","Marzo","Aprile","Maggio","Giugno","Luglio","Agosto","Settembre","Ottobre","Novembre","Dicembre"},0),5)))</f>
        <v/>
      </c>
      <c r="K10" s="9">
        <f>IF(H10=0,"Mancante",IF(I10&gt;=0,"Regolare","Parziale/Mancante"))</f>
        <v/>
      </c>
      <c r="L10" s="11" t="inlineStr">
        <is>
          <t>Bonifico bancario</t>
        </is>
      </c>
      <c r="M10" s="10" t="inlineStr">
        <is>
          <t>03/05/2026</t>
        </is>
      </c>
      <c r="N10" s="11" t="inlineStr"/>
    </row>
    <row r="11">
      <c r="A11" s="3" t="inlineStr">
        <is>
          <t>P-009</t>
        </is>
      </c>
      <c r="B11" s="3" t="inlineStr">
        <is>
          <t>C-009</t>
        </is>
      </c>
      <c r="C11" s="5" t="inlineStr">
        <is>
          <t>Maggio</t>
        </is>
      </c>
      <c r="D11" s="5" t="n">
        <v>2026</v>
      </c>
      <c r="E11" s="5" t="inlineStr">
        <is>
          <t>Carla Esposito</t>
        </is>
      </c>
      <c r="F11" s="5" t="inlineStr">
        <is>
          <t>Davide Neri</t>
        </is>
      </c>
      <c r="G11" s="6" t="n">
        <v>700</v>
      </c>
      <c r="H11" s="6" t="n">
        <v>650</v>
      </c>
      <c r="I11" s="6">
        <f>H11-G11</f>
        <v/>
      </c>
      <c r="J11" s="5">
        <f>IF(M11="","-",MAX(0,M11-DATE(D11,MATCH(C11,{"Gennaio","Febbraio","Marzo","Aprile","Maggio","Giugno","Luglio","Agosto","Settembre","Ottobre","Novembre","Dicembre"},0),5)))</f>
        <v/>
      </c>
      <c r="K11" s="3">
        <f>IF(H11=0,"Mancante",IF(I11&gt;=0,"Regolare","Parziale/Mancante"))</f>
        <v/>
      </c>
      <c r="L11" s="5" t="inlineStr">
        <is>
          <t>Contanti</t>
        </is>
      </c>
      <c r="M11" s="4" t="inlineStr">
        <is>
          <t>08/05/2026</t>
        </is>
      </c>
      <c r="N11" s="5" t="inlineStr">
        <is>
          <t>Saldo parziale</t>
        </is>
      </c>
    </row>
    <row r="12">
      <c r="A12" s="9" t="inlineStr">
        <is>
          <t>P-010</t>
        </is>
      </c>
      <c r="B12" s="9" t="inlineStr">
        <is>
          <t>C-010</t>
        </is>
      </c>
      <c r="C12" s="11" t="inlineStr">
        <is>
          <t>Giugno</t>
        </is>
      </c>
      <c r="D12" s="11" t="n">
        <v>2026</v>
      </c>
      <c r="E12" s="11" t="inlineStr">
        <is>
          <t>Fabio Russo</t>
        </is>
      </c>
      <c r="F12" s="11" t="inlineStr">
        <is>
          <t>Chiara Vitale</t>
        </is>
      </c>
      <c r="G12" s="12" t="n">
        <v>1350</v>
      </c>
      <c r="H12" s="12" t="n">
        <v>1350</v>
      </c>
      <c r="I12" s="12">
        <f>H12-G12</f>
        <v/>
      </c>
      <c r="J12" s="11">
        <f>IF(M12="","-",MAX(0,M12-DATE(D12,MATCH(C12,{"Gennaio","Febbraio","Marzo","Aprile","Maggio","Giugno","Luglio","Agosto","Settembre","Ottobre","Novembre","Dicembre"},0),5)))</f>
        <v/>
      </c>
      <c r="K12" s="9">
        <f>IF(H12=0,"Mancante",IF(I12&gt;=0,"Regolare","Parziale/Mancante"))</f>
        <v/>
      </c>
      <c r="L12" s="11" t="inlineStr">
        <is>
          <t>Bonifico bancario</t>
        </is>
      </c>
      <c r="M12" s="10" t="inlineStr">
        <is>
          <t>02/06/2026</t>
        </is>
      </c>
      <c r="N12" s="11" t="inlineStr"/>
    </row>
    <row r="13">
      <c r="A13" s="15" t="n"/>
      <c r="B13" s="15" t="n"/>
      <c r="C13" s="15" t="n"/>
      <c r="D13" s="15" t="n"/>
      <c r="E13" s="15" t="n"/>
      <c r="F13" s="16" t="inlineStr">
        <is>
          <t>TOTALI</t>
        </is>
      </c>
      <c r="G13" s="17">
        <f>SUM(G3:G12)</f>
        <v/>
      </c>
      <c r="H13" s="17">
        <f>SUM(H3:H12)</f>
        <v/>
      </c>
      <c r="I13" s="17">
        <f>SUM(I3:I12)</f>
        <v/>
      </c>
      <c r="J13" s="15" t="n"/>
      <c r="K13" s="15" t="n"/>
      <c r="L13" s="15" t="n"/>
      <c r="M13" s="15" t="n"/>
      <c r="N13" s="15" t="n"/>
    </row>
    <row r="14"/>
    <row r="15">
      <c r="A15" s="18" t="inlineStr">
        <is>
          <t>Pagamenti Regolari:</t>
        </is>
      </c>
      <c r="B15" s="19">
        <f>COUNTIF(K3:K12,"Regolare")</f>
        <v/>
      </c>
    </row>
    <row r="16">
      <c r="A16" s="18" t="inlineStr">
        <is>
          <t>Pagamenti Parziali/Mancanti:</t>
        </is>
      </c>
      <c r="B16" s="20">
        <f>COUNTIF(K3:K12,"Parziale/Mancante")</f>
        <v/>
      </c>
    </row>
    <row r="17">
      <c r="A17" s="18" t="inlineStr">
        <is>
          <t>Pagamenti Mancanti totali:</t>
        </is>
      </c>
      <c r="B17" s="20">
        <f>COUNTIF(K3:K12,"Mancante")</f>
        <v/>
      </c>
    </row>
  </sheetData>
  <mergeCells count="1">
    <mergeCell ref="A1:N1"/>
  </mergeCells>
  <conditionalFormatting sqref="K3:K12">
    <cfRule type="expression" priority="1" dxfId="0" stopIfTrue="0">
      <formula>$K3="Regolare"</formula>
    </cfRule>
    <cfRule type="expression" priority="2" dxfId="2" stopIfTrue="0">
      <formula>$K3="Parziale/Mancante"</formula>
    </cfRule>
    <cfRule type="expression" priority="3" dxfId="1" stopIfTrue="0">
      <formula>$K3="Mancante"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5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5" customWidth="1" min="10" max="10"/>
    <col width="18" customWidth="1" min="11" max="11"/>
    <col width="14" customWidth="1" min="12" max="12"/>
  </cols>
  <sheetData>
    <row r="1" ht="36" customHeight="1">
      <c r="A1" s="1" t="inlineStr">
        <is>
          <t>RIEPILOGO E DASHBOARD — CONTRATTI 4+4 — 2026</t>
        </is>
      </c>
    </row>
    <row r="2"/>
    <row r="3">
      <c r="A3" s="21" t="inlineStr">
        <is>
          <t>KPI — INDICATORI CHIAVE DI PERFORMANCE</t>
        </is>
      </c>
    </row>
    <row r="4">
      <c r="A4" s="22" t="inlineStr">
        <is>
          <t>Numero contratti attivi</t>
        </is>
      </c>
      <c r="B4" s="23">
        <f>COUNTA(Contratti_4plus4!A3:A12)</f>
        <v/>
      </c>
    </row>
    <row r="5">
      <c r="A5" s="24" t="inlineStr">
        <is>
          <t>Canone mensile medio (€)</t>
        </is>
      </c>
      <c r="B5" s="25">
        <f>IFERROR(AVERAGE(Contratti_4plus4!O3:O12),0)</f>
        <v/>
      </c>
    </row>
    <row r="6">
      <c r="A6" s="22" t="inlineStr">
        <is>
          <t>Totale canoni annui (€)</t>
        </is>
      </c>
      <c r="B6" s="25">
        <f>IFERROR(SUM(Contratti_4plus4!P3:P12),0)</f>
        <v/>
      </c>
    </row>
    <row r="7">
      <c r="A7" s="24" t="inlineStr">
        <is>
          <t>Deposito cauzionale medio (€)</t>
        </is>
      </c>
      <c r="B7" s="25">
        <f>IFERROR(AVERAGE(Contratti_4plus4!Q3:Q12),0)</f>
        <v/>
      </c>
    </row>
    <row r="8">
      <c r="A8" s="22" t="inlineStr">
        <is>
          <t>Contratti con cedolare secca</t>
        </is>
      </c>
      <c r="B8" s="23">
        <f>COUNTIF(Contratti_4plus4!U3:U12,"Cedolare secca")</f>
        <v/>
      </c>
    </row>
    <row r="9">
      <c r="A9" s="24" t="inlineStr">
        <is>
          <t>% cedolare secca</t>
        </is>
      </c>
      <c r="B9" s="26">
        <f>IFERROR(COUNTIF(Contratti_4plus4!U3:U12,"Cedolare secca")/COUNTA(Contratti_4plus4!A3:A12),0)</f>
        <v/>
      </c>
    </row>
    <row r="10">
      <c r="A10" s="22" t="inlineStr">
        <is>
          <t>Contratti con APE presente</t>
        </is>
      </c>
      <c r="B10" s="23">
        <f>COUNTIF(Contratti_4plus4!X3:X12,"Sì")</f>
        <v/>
      </c>
    </row>
    <row r="11">
      <c r="A11" s="24" t="inlineStr">
        <is>
          <t>% contratti APE presente</t>
        </is>
      </c>
      <c r="B11" s="26">
        <f>IFERROR(COUNTIF(Contratti_4plus4!X3:X12,"Sì")/COUNTA(Contratti_4plus4!A3:A12),0)</f>
        <v/>
      </c>
    </row>
    <row r="12">
      <c r="A12" s="22" t="inlineStr">
        <is>
          <t>Totale pagamenti incassati (€)</t>
        </is>
      </c>
      <c r="B12" s="25">
        <f>IFERROR(SUM(Pagamenti!H3:H12),0)</f>
        <v/>
      </c>
    </row>
    <row r="13">
      <c r="A13" s="24" t="inlineStr">
        <is>
          <t>Totale differenze negative (€)</t>
        </is>
      </c>
      <c r="B13" s="25">
        <f>IFERROR(SUMIF(Pagamenti!I3:I12,"&lt;0",Pagamenti!I3:I12),0)</f>
        <v/>
      </c>
    </row>
    <row r="14">
      <c r="A14" s="22" t="inlineStr">
        <is>
          <t>Pagamenti regolari</t>
        </is>
      </c>
      <c r="B14" s="23">
        <f>IFERROR(COUNTIF(Pagamenti!K3:K12,"Regolare"),0)</f>
        <v/>
      </c>
    </row>
    <row r="15">
      <c r="A15" s="24" t="inlineStr">
        <is>
          <t>Pagamenti parziali/mancanti</t>
        </is>
      </c>
      <c r="B15" s="23">
        <f>IFERROR(COUNTIF(Pagamenti!K3:K12,"Parziale/Mancante")+COUNTIF(Pagamenti!K3:K12,"Mancante"),0)</f>
        <v/>
      </c>
    </row>
    <row r="16"/>
    <row r="17"/>
    <row r="18">
      <c r="A18" s="21" t="inlineStr">
        <is>
          <t>RICERCA RAPIDA CONTRATTO (INSERIRE ID IN D19):</t>
        </is>
      </c>
    </row>
    <row r="19">
      <c r="A19" s="18" t="inlineStr">
        <is>
          <t>ID Contratto da cercare:</t>
        </is>
      </c>
      <c r="B19" s="27" t="inlineStr">
        <is>
          <t>C-001</t>
        </is>
      </c>
    </row>
    <row r="20">
      <c r="A20" s="28" t="inlineStr">
        <is>
          <t>Locatore</t>
        </is>
      </c>
      <c r="B20" s="29">
        <f>IFERROR(VLOOKUP($B$19,Contratti_4plus4!$A$3:$Z$12,6,0),"")</f>
        <v/>
      </c>
    </row>
    <row r="21">
      <c r="A21" s="30" t="inlineStr">
        <is>
          <t>Conduttore</t>
        </is>
      </c>
      <c r="B21" s="29">
        <f>IFERROR(VLOOKUP($B$19,Contratti_4plus4!$A$3:$Z$12,8,0),"")</f>
        <v/>
      </c>
    </row>
    <row r="22">
      <c r="A22" s="28" t="inlineStr">
        <is>
          <t>Comune</t>
        </is>
      </c>
      <c r="B22" s="29">
        <f>IFERROR(VLOOKUP($B$19,Contratti_4plus4!$A$3:$Z$12,12,0),"")</f>
        <v/>
      </c>
    </row>
    <row r="23">
      <c r="A23" s="30" t="inlineStr">
        <is>
          <t>MQ</t>
        </is>
      </c>
      <c r="B23" s="29">
        <f>IFERROR(VLOOKUP($B$19,Contratti_4plus4!$A$3:$Z$12,14,0),"")</f>
        <v/>
      </c>
    </row>
    <row r="24">
      <c r="A24" s="28" t="inlineStr">
        <is>
          <t>Canone mensile €</t>
        </is>
      </c>
      <c r="B24" s="31">
        <f>IFERROR(VLOOKUP($B$19,Contratti_4plus4!$A$3:$Z$12,15,0),"")</f>
        <v/>
      </c>
    </row>
    <row r="25">
      <c r="A25" s="30" t="inlineStr">
        <is>
          <t>Canone annuo €</t>
        </is>
      </c>
      <c r="B25" s="31">
        <f>IFERROR(VLOOKUP($B$19,Contratti_4plus4!$A$3:$Z$12,16,0),"")</f>
        <v/>
      </c>
    </row>
    <row r="26">
      <c r="A26" s="28" t="inlineStr">
        <is>
          <t>Deposito €</t>
        </is>
      </c>
      <c r="B26" s="31">
        <f>IFERROR(VLOOKUP($B$19,Contratti_4plus4!$A$3:$Z$12,17,0),"")</f>
        <v/>
      </c>
    </row>
    <row r="27">
      <c r="A27" s="30" t="inlineStr">
        <is>
          <t>Regime fiscale</t>
        </is>
      </c>
      <c r="B27" s="29">
        <f>IFERROR(VLOOKUP($B$19,Contratti_4plus4!$A$3:$Z$12,21,0),"")</f>
        <v/>
      </c>
    </row>
    <row r="28">
      <c r="A28" s="28" t="inlineStr">
        <is>
          <t>APE presente</t>
        </is>
      </c>
      <c r="B28" s="29">
        <f>IFERROR(VLOOKUP($B$19,Contratti_4plus4!$A$3:$Z$12,24,0),"")</f>
        <v/>
      </c>
    </row>
    <row r="29"/>
    <row r="30"/>
    <row r="31"/>
    <row r="32">
      <c r="K32" t="inlineStr">
        <is>
          <t>Regime fiscale</t>
        </is>
      </c>
    </row>
    <row r="33">
      <c r="K33" t="inlineStr">
        <is>
          <t>Cedolare secca</t>
        </is>
      </c>
      <c r="L33">
        <f>COUNTIF(Contratti_4plus4!U3:U12,"Cedolare secca")</f>
        <v/>
      </c>
    </row>
    <row r="34">
      <c r="K34" t="inlineStr">
        <is>
          <t>IRPEF ordinario</t>
        </is>
      </c>
      <c r="L34">
        <f>COUNTIF(Contratti_4plus4!U3:U12,"IRPEF ordinario")</f>
        <v/>
      </c>
    </row>
    <row r="35"/>
    <row r="36">
      <c r="K36" t="inlineStr">
        <is>
          <t>Mese</t>
        </is>
      </c>
      <c r="L36" t="inlineStr">
        <is>
          <t>Incassato €</t>
        </is>
      </c>
    </row>
    <row r="37">
      <c r="K37" t="inlineStr">
        <is>
          <t>Febbraio</t>
        </is>
      </c>
      <c r="L37" s="32" t="n">
        <v>1200</v>
      </c>
    </row>
    <row r="38">
      <c r="K38" t="inlineStr">
        <is>
          <t>Marzo</t>
        </is>
      </c>
      <c r="L38" s="32" t="n">
        <v>3550</v>
      </c>
    </row>
    <row r="39">
      <c r="K39" t="inlineStr">
        <is>
          <t>Aprile</t>
        </is>
      </c>
      <c r="L39" s="32" t="n">
        <v>2930</v>
      </c>
    </row>
    <row r="40">
      <c r="K40" t="inlineStr">
        <is>
          <t>Maggio</t>
        </is>
      </c>
      <c r="L40" s="32" t="n">
        <v>1520</v>
      </c>
    </row>
    <row r="41">
      <c r="K41" t="inlineStr">
        <is>
          <t>Giugno</t>
        </is>
      </c>
      <c r="L41" s="32" t="n">
        <v>1350</v>
      </c>
    </row>
  </sheetData>
  <mergeCells count="3">
    <mergeCell ref="A1:H1"/>
    <mergeCell ref="A3:H3"/>
    <mergeCell ref="A18:H1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selection activeCell="A1" sqref="A1"/>
    </sheetView>
  </sheetViews>
  <sheetFormatPr baseColWidth="8" defaultRowHeight="15"/>
  <cols>
    <col width="80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</cols>
  <sheetData>
    <row r="1" ht="36" customHeight="1">
      <c r="A1" s="1" t="inlineStr">
        <is>
          <t>ISTRUZIONI — GESTIONE CONTRATTI DI LOCAZIONE 4+4</t>
        </is>
      </c>
    </row>
    <row r="2" ht="22" customHeight="1">
      <c r="A2" s="33" t="inlineStr">
        <is>
          <t>INTRODUZIONE AL CONTRATTO 4+4</t>
        </is>
      </c>
    </row>
    <row r="3" ht="18" customHeight="1">
      <c r="A3" s="34" t="inlineStr">
        <is>
          <t xml:space="preserve">  ▶ Il contratto di locazione ad uso abitativo a canone libero (art. 2 L. 431/98) ha durata di 4 anni</t>
        </is>
      </c>
      <c r="B3" s="36" t="n"/>
      <c r="C3" s="36" t="n"/>
      <c r="D3" s="36" t="n"/>
      <c r="E3" s="36" t="n"/>
      <c r="F3" s="36" t="n"/>
      <c r="G3" s="37" t="n"/>
    </row>
    <row r="4" ht="18" customHeight="1">
      <c r="A4" s="35" t="inlineStr">
        <is>
          <t xml:space="preserve">  • con rinnovo automatico per ulteriori 4 anni, salvo disdetta motivata del locatore.</t>
        </is>
      </c>
      <c r="B4" s="36" t="n"/>
      <c r="C4" s="36" t="n"/>
      <c r="D4" s="36" t="n"/>
      <c r="E4" s="36" t="n"/>
      <c r="F4" s="36" t="n"/>
      <c r="G4" s="37" t="n"/>
    </row>
    <row r="5" ht="18" customHeight="1">
      <c r="A5" s="34" t="inlineStr">
        <is>
          <t xml:space="preserve">  • Il conduttore può recedere con preavviso di 6 mesi per gravi motivi.</t>
        </is>
      </c>
      <c r="B5" s="36" t="n"/>
      <c r="C5" s="36" t="n"/>
      <c r="D5" s="36" t="n"/>
      <c r="E5" s="36" t="n"/>
      <c r="F5" s="36" t="n"/>
      <c r="G5" s="37" t="n"/>
    </row>
    <row r="6" ht="18" customHeight="1">
      <c r="A6" s="35" t="inlineStr">
        <is>
          <t xml:space="preserve">  • La registrazione all'Agenzia delle Entrate (RLI) è obbligatoria entro 30 giorni dalla stipula.</t>
        </is>
      </c>
      <c r="B6" s="36" t="n"/>
      <c r="C6" s="36" t="n"/>
      <c r="D6" s="36" t="n"/>
      <c r="E6" s="36" t="n"/>
      <c r="F6" s="36" t="n"/>
      <c r="G6" s="37" t="n"/>
    </row>
    <row r="7"/>
    <row r="8" ht="22" customHeight="1">
      <c r="A8" s="33" t="inlineStr">
        <is>
          <t>FOGLIO 1 — CONTRATTI_4PLUS4</t>
        </is>
      </c>
    </row>
    <row r="9" ht="18" customHeight="1">
      <c r="A9" s="34" t="inlineStr">
        <is>
          <t xml:space="preserve">  ▶ Le celle evidenziate in giallo (sfondo #FFFBEB) sono EDITABILI dall'utente.</t>
        </is>
      </c>
      <c r="B9" s="36" t="n"/>
      <c r="C9" s="36" t="n"/>
      <c r="D9" s="36" t="n"/>
      <c r="E9" s="36" t="n"/>
      <c r="F9" s="36" t="n"/>
      <c r="G9" s="37" t="n"/>
    </row>
    <row r="10" ht="18" customHeight="1">
      <c r="A10" s="35" t="inlineStr">
        <is>
          <t xml:space="preserve">  • Inserire i dati anagrafici di locatore e conduttore con Codice Fiscale corretto.</t>
        </is>
      </c>
      <c r="B10" s="36" t="n"/>
      <c r="C10" s="36" t="n"/>
      <c r="D10" s="36" t="n"/>
      <c r="E10" s="36" t="n"/>
      <c r="F10" s="36" t="n"/>
      <c r="G10" s="37" t="n"/>
    </row>
    <row r="11" ht="18" customHeight="1">
      <c r="A11" s="34" t="inlineStr">
        <is>
          <t xml:space="preserve">  • La colonna 'Canone annuo €' è calcolata automaticamente (Canone mensile × 12).</t>
        </is>
      </c>
      <c r="B11" s="36" t="n"/>
      <c r="C11" s="36" t="n"/>
      <c r="D11" s="36" t="n"/>
      <c r="E11" s="36" t="n"/>
      <c r="F11" s="36" t="n"/>
      <c r="G11" s="37" t="n"/>
    </row>
    <row r="12" ht="18" customHeight="1">
      <c r="A12" s="35" t="inlineStr">
        <is>
          <t xml:space="preserve">  • La colonna 'Mensilità deposito' mostra le mensilità coperte dal deposito (max 3 per legge).</t>
        </is>
      </c>
      <c r="B12" s="36" t="n"/>
      <c r="C12" s="36" t="n"/>
      <c r="D12" s="36" t="n"/>
      <c r="E12" s="36" t="n"/>
      <c r="F12" s="36" t="n"/>
      <c r="G12" s="37" t="n"/>
    </row>
    <row r="13" ht="18" customHeight="1">
      <c r="A13" s="34" t="inlineStr">
        <is>
          <t xml:space="preserve">  • La colonna 'Rinnovo automatico' si aggiorna automaticamente in base alla data odierna.</t>
        </is>
      </c>
      <c r="B13" s="36" t="n"/>
      <c r="C13" s="36" t="n"/>
      <c r="D13" s="36" t="n"/>
      <c r="E13" s="36" t="n"/>
      <c r="F13" s="36" t="n"/>
      <c r="G13" s="37" t="n"/>
    </row>
    <row r="14" ht="18" customHeight="1">
      <c r="A14" s="35" t="inlineStr">
        <is>
          <t xml:space="preserve">  • Verificare sempre la presenza dell'APE (Attestato Prestazione Energetica) — obbligatorio.</t>
        </is>
      </c>
      <c r="B14" s="36" t="n"/>
      <c r="C14" s="36" t="n"/>
      <c r="D14" s="36" t="n"/>
      <c r="E14" s="36" t="n"/>
      <c r="F14" s="36" t="n"/>
      <c r="G14" s="37" t="n"/>
    </row>
    <row r="15" ht="18" customHeight="1">
      <c r="A15" s="34" t="inlineStr">
        <is>
          <t xml:space="preserve">  • Completare la registrazione RLI e inserire la data di registrazione.</t>
        </is>
      </c>
      <c r="B15" s="36" t="n"/>
      <c r="C15" s="36" t="n"/>
      <c r="D15" s="36" t="n"/>
      <c r="E15" s="36" t="n"/>
      <c r="F15" s="36" t="n"/>
      <c r="G15" s="37" t="n"/>
    </row>
    <row r="16"/>
    <row r="17" ht="22" customHeight="1">
      <c r="A17" s="33" t="inlineStr">
        <is>
          <t>FOGLIO 2 — PAGAMENTI</t>
        </is>
      </c>
    </row>
    <row r="18" ht="18" customHeight="1">
      <c r="A18" s="34" t="inlineStr">
        <is>
          <t xml:space="preserve">  ▶ Registrare ogni pagamento mensile con la data effettiva di accredito.</t>
        </is>
      </c>
      <c r="B18" s="36" t="n"/>
      <c r="C18" s="36" t="n"/>
      <c r="D18" s="36" t="n"/>
      <c r="E18" s="36" t="n"/>
      <c r="F18" s="36" t="n"/>
      <c r="G18" s="37" t="n"/>
    </row>
    <row r="19" ht="18" customHeight="1">
      <c r="A19" s="35" t="inlineStr">
        <is>
          <t xml:space="preserve">  • La colonna 'Differenza €' evidenzia eventuali ammanchi (valori negativi = rosso).</t>
        </is>
      </c>
      <c r="B19" s="36" t="n"/>
      <c r="C19" s="36" t="n"/>
      <c r="D19" s="36" t="n"/>
      <c r="E19" s="36" t="n"/>
      <c r="F19" s="36" t="n"/>
      <c r="G19" s="37" t="n"/>
    </row>
    <row r="20" ht="18" customHeight="1">
      <c r="A20" s="34" t="inlineStr">
        <is>
          <t xml:space="preserve">  • La colonna 'Stato' classifica il pagamento: Regolare / Parziale/Mancante / Mancante.</t>
        </is>
      </c>
      <c r="B20" s="36" t="n"/>
      <c r="C20" s="36" t="n"/>
      <c r="D20" s="36" t="n"/>
      <c r="E20" s="36" t="n"/>
      <c r="F20" s="36" t="n"/>
      <c r="G20" s="37" t="n"/>
    </row>
    <row r="21" ht="18" customHeight="1">
      <c r="A21" s="35" t="inlineStr">
        <is>
          <t xml:space="preserve">  • I totali in fondo al foglio mostrano il riepilogo complessivo di canoni dovuti vs incassati.</t>
        </is>
      </c>
      <c r="B21" s="36" t="n"/>
      <c r="C21" s="36" t="n"/>
      <c r="D21" s="36" t="n"/>
      <c r="E21" s="36" t="n"/>
      <c r="F21" s="36" t="n"/>
      <c r="G21" s="37" t="n"/>
    </row>
    <row r="22" ht="18" customHeight="1">
      <c r="A22" s="34" t="inlineStr">
        <is>
          <t xml:space="preserve">  • Utilizzare il metodo di pagamento tracciabile (bonifico) per la detraibilità fiscale.</t>
        </is>
      </c>
      <c r="B22" s="36" t="n"/>
      <c r="C22" s="36" t="n"/>
      <c r="D22" s="36" t="n"/>
      <c r="E22" s="36" t="n"/>
      <c r="F22" s="36" t="n"/>
      <c r="G22" s="37" t="n"/>
    </row>
    <row r="23"/>
    <row r="24" ht="22" customHeight="1">
      <c r="A24" s="33" t="inlineStr">
        <is>
          <t>FOGLIO 3 — RIEPILOGO</t>
        </is>
      </c>
    </row>
    <row r="25" ht="18" customHeight="1">
      <c r="A25" s="34" t="inlineStr">
        <is>
          <t xml:space="preserve">  ▶ Visualizzazione sintetica dei KPI principali aggiornati automaticamente.</t>
        </is>
      </c>
      <c r="B25" s="36" t="n"/>
      <c r="C25" s="36" t="n"/>
      <c r="D25" s="36" t="n"/>
      <c r="E25" s="36" t="n"/>
      <c r="F25" s="36" t="n"/>
      <c r="G25" s="37" t="n"/>
    </row>
    <row r="26" ht="18" customHeight="1">
      <c r="A26" s="35" t="inlineStr">
        <is>
          <t xml:space="preserve">  • Inserire l'ID contratto nella cella di ricerca per richiamare tutti i dati del contratto.</t>
        </is>
      </c>
      <c r="B26" s="36" t="n"/>
      <c r="C26" s="36" t="n"/>
      <c r="D26" s="36" t="n"/>
      <c r="E26" s="36" t="n"/>
      <c r="F26" s="36" t="n"/>
      <c r="G26" s="37" t="n"/>
    </row>
    <row r="27" ht="18" customHeight="1">
      <c r="A27" s="34" t="inlineStr">
        <is>
          <t xml:space="preserve">  • I grafici mostrano: canoni per contratto, ripartizione regime fiscale, trend incassi.</t>
        </is>
      </c>
      <c r="B27" s="36" t="n"/>
      <c r="C27" s="36" t="n"/>
      <c r="D27" s="36" t="n"/>
      <c r="E27" s="36" t="n"/>
      <c r="F27" s="36" t="n"/>
      <c r="G27" s="37" t="n"/>
    </row>
    <row r="28" ht="18" customHeight="1">
      <c r="A28" s="35" t="inlineStr">
        <is>
          <t xml:space="preserve">  • Aggiornare i dati nei fogli 1 e 2 per aggiornare automaticamente il riepilogo.</t>
        </is>
      </c>
      <c r="B28" s="36" t="n"/>
      <c r="C28" s="36" t="n"/>
      <c r="D28" s="36" t="n"/>
      <c r="E28" s="36" t="n"/>
      <c r="F28" s="36" t="n"/>
      <c r="G28" s="37" t="n"/>
    </row>
    <row r="29"/>
    <row r="30" ht="22" customHeight="1">
      <c r="A30" s="33" t="inlineStr">
        <is>
          <t>CEDOLARE SECCA — NOTE FISCALI</t>
        </is>
      </c>
    </row>
    <row r="31" ht="18" customHeight="1">
      <c r="A31" s="34" t="inlineStr">
        <is>
          <t xml:space="preserve">  ▶ Aliquota cedolare secca: 21% sul canone annuo concordato.</t>
        </is>
      </c>
      <c r="B31" s="36" t="n"/>
      <c r="C31" s="36" t="n"/>
      <c r="D31" s="36" t="n"/>
      <c r="E31" s="36" t="n"/>
      <c r="F31" s="36" t="n"/>
      <c r="G31" s="37" t="n"/>
    </row>
    <row r="32" ht="18" customHeight="1">
      <c r="A32" s="35" t="inlineStr">
        <is>
          <t xml:space="preserve">  • Sostituisce IRPEF, addizionali regionali/comunali, imposta di registro e bollo sul contratto.</t>
        </is>
      </c>
      <c r="B32" s="36" t="n"/>
      <c r="C32" s="36" t="n"/>
      <c r="D32" s="36" t="n"/>
      <c r="E32" s="36" t="n"/>
      <c r="F32" s="36" t="n"/>
      <c r="G32" s="37" t="n"/>
    </row>
    <row r="33" ht="18" customHeight="1">
      <c r="A33" s="34" t="inlineStr">
        <is>
          <t xml:space="preserve">  • Il locatore deve comunicare la scelta al conduttore con raccomandata.</t>
        </is>
      </c>
      <c r="B33" s="36" t="n"/>
      <c r="C33" s="36" t="n"/>
      <c r="D33" s="36" t="n"/>
      <c r="E33" s="36" t="n"/>
      <c r="F33" s="36" t="n"/>
      <c r="G33" s="37" t="n"/>
    </row>
    <row r="34" ht="18" customHeight="1">
      <c r="A34" s="35" t="inlineStr">
        <is>
          <t xml:space="preserve">  • Non si applica alle locazioni di immobili strumentali o a uso diverso dall'abitazione.</t>
        </is>
      </c>
      <c r="B34" s="36" t="n"/>
      <c r="C34" s="36" t="n"/>
      <c r="D34" s="36" t="n"/>
      <c r="E34" s="36" t="n"/>
      <c r="F34" s="36" t="n"/>
      <c r="G34" s="37" t="n"/>
    </row>
    <row r="35" ht="18" customHeight="1">
      <c r="A35" s="34" t="inlineStr">
        <is>
          <t xml:space="preserve">  • Con cedolare secca il locatore non può aumentare il canone per tutta la durata del contratto.</t>
        </is>
      </c>
      <c r="B35" s="36" t="n"/>
      <c r="C35" s="36" t="n"/>
      <c r="D35" s="36" t="n"/>
      <c r="E35" s="36" t="n"/>
      <c r="F35" s="36" t="n"/>
      <c r="G35" s="37" t="n"/>
    </row>
    <row r="36"/>
    <row r="37" ht="22" customHeight="1">
      <c r="A37" s="33" t="inlineStr">
        <is>
          <t>DEPOSITO CAUZIONALE — LIMITI DI LEGGE</t>
        </is>
      </c>
    </row>
    <row r="38" ht="18" customHeight="1">
      <c r="A38" s="34" t="inlineStr">
        <is>
          <t xml:space="preserve">  ▶ Il deposito cauzionale NON può superare 3 mensilità di canone (art. 11 L. 392/78).</t>
        </is>
      </c>
      <c r="B38" s="36" t="n"/>
      <c r="C38" s="36" t="n"/>
      <c r="D38" s="36" t="n"/>
      <c r="E38" s="36" t="n"/>
      <c r="F38" s="36" t="n"/>
      <c r="G38" s="37" t="n"/>
    </row>
    <row r="39" ht="18" customHeight="1">
      <c r="A39" s="35" t="inlineStr">
        <is>
          <t xml:space="preserve">  • Deve essere restituito alla fine del contratto, salvo danni verificati e documentati.</t>
        </is>
      </c>
      <c r="B39" s="36" t="n"/>
      <c r="C39" s="36" t="n"/>
      <c r="D39" s="36" t="n"/>
      <c r="E39" s="36" t="n"/>
      <c r="F39" s="36" t="n"/>
      <c r="G39" s="37" t="n"/>
    </row>
    <row r="40" ht="18" customHeight="1">
      <c r="A40" s="34" t="inlineStr">
        <is>
          <t xml:space="preserve">  • Maturano interessi legali sul deposito che devono essere corrisposti al conduttore.</t>
        </is>
      </c>
      <c r="B40" s="36" t="n"/>
      <c r="C40" s="36" t="n"/>
      <c r="D40" s="36" t="n"/>
      <c r="E40" s="36" t="n"/>
      <c r="F40" s="36" t="n"/>
      <c r="G40" s="37" t="n"/>
    </row>
    <row r="41" ht="18" customHeight="1">
      <c r="A41" s="35" t="inlineStr">
        <is>
          <t xml:space="preserve">  • Conservare documentazione fotografica dell'immobile all'inizio della locazione.</t>
        </is>
      </c>
      <c r="B41" s="36" t="n"/>
      <c r="C41" s="36" t="n"/>
      <c r="D41" s="36" t="n"/>
      <c r="E41" s="36" t="n"/>
      <c r="F41" s="36" t="n"/>
      <c r="G41" s="37" t="n"/>
    </row>
    <row r="42"/>
    <row r="43" ht="22" customHeight="1">
      <c r="A43" s="33" t="inlineStr">
        <is>
          <t>AGGIORNAMENTO ISTAT</t>
        </is>
      </c>
    </row>
    <row r="44" ht="18" customHeight="1">
      <c r="A44" s="34" t="inlineStr">
        <is>
          <t xml:space="preserve">  ▶ Il canone può essere aggiornato annualmente in base alla variazione dell'indice ISTAT FOI.</t>
        </is>
      </c>
      <c r="B44" s="36" t="n"/>
      <c r="C44" s="36" t="n"/>
      <c r="D44" s="36" t="n"/>
      <c r="E44" s="36" t="n"/>
      <c r="F44" s="36" t="n"/>
      <c r="G44" s="37" t="n"/>
    </row>
    <row r="45" ht="18" customHeight="1">
      <c r="A45" s="35" t="inlineStr">
        <is>
          <t xml:space="preserve">  • Verificare l'indice ISTAT aggiornato sul sito: www.istat.it (sezione Prezzi al consumo).</t>
        </is>
      </c>
      <c r="B45" s="36" t="n"/>
      <c r="C45" s="36" t="n"/>
      <c r="D45" s="36" t="n"/>
      <c r="E45" s="36" t="n"/>
      <c r="F45" s="36" t="n"/>
      <c r="G45" s="37" t="n"/>
    </row>
    <row r="46" ht="18" customHeight="1">
      <c r="A46" s="34" t="inlineStr">
        <is>
          <t xml:space="preserve">  • L'aggiornamento ISTAT va comunicato per iscritto al conduttore prima dell'applicazione.</t>
        </is>
      </c>
      <c r="B46" s="36" t="n"/>
      <c r="C46" s="36" t="n"/>
      <c r="D46" s="36" t="n"/>
      <c r="E46" s="36" t="n"/>
      <c r="F46" s="36" t="n"/>
      <c r="G46" s="37" t="n"/>
    </row>
    <row r="47" ht="18" customHeight="1">
      <c r="A47" s="35" t="inlineStr">
        <is>
          <t xml:space="preserve">  • Con cedolare secca l'aggiornamento ISTAT è sospeso per tutta la durata dell'opzione.</t>
        </is>
      </c>
      <c r="B47" s="36" t="n"/>
      <c r="C47" s="36" t="n"/>
      <c r="D47" s="36" t="n"/>
      <c r="E47" s="36" t="n"/>
      <c r="F47" s="36" t="n"/>
      <c r="G47" s="37" t="n"/>
    </row>
  </sheetData>
  <mergeCells count="41">
    <mergeCell ref="A1:G1"/>
    <mergeCell ref="A2:G2"/>
    <mergeCell ref="A3:G3"/>
    <mergeCell ref="A4:G4"/>
    <mergeCell ref="A5:G5"/>
    <mergeCell ref="A6:G6"/>
    <mergeCell ref="A8:G8"/>
    <mergeCell ref="A9:G9"/>
    <mergeCell ref="A10:G10"/>
    <mergeCell ref="A11:G11"/>
    <mergeCell ref="A12:G12"/>
    <mergeCell ref="A13:G13"/>
    <mergeCell ref="A14:G14"/>
    <mergeCell ref="A15:G15"/>
    <mergeCell ref="A17:G17"/>
    <mergeCell ref="A18:G18"/>
    <mergeCell ref="A19:G19"/>
    <mergeCell ref="A20:G20"/>
    <mergeCell ref="A21:G21"/>
    <mergeCell ref="A22:G22"/>
    <mergeCell ref="A24:G24"/>
    <mergeCell ref="A25:G25"/>
    <mergeCell ref="A26:G26"/>
    <mergeCell ref="A27:G27"/>
    <mergeCell ref="A28:G28"/>
    <mergeCell ref="A30:G30"/>
    <mergeCell ref="A31:G31"/>
    <mergeCell ref="A32:G32"/>
    <mergeCell ref="A33:G33"/>
    <mergeCell ref="A34:G34"/>
    <mergeCell ref="A35:G35"/>
    <mergeCell ref="A37:G37"/>
    <mergeCell ref="A38:G38"/>
    <mergeCell ref="A39:G39"/>
    <mergeCell ref="A40:G40"/>
    <mergeCell ref="A41:G41"/>
    <mergeCell ref="A43:G43"/>
    <mergeCell ref="A44:G44"/>
    <mergeCell ref="A45:G45"/>
    <mergeCell ref="A46:G46"/>
    <mergeCell ref="A47:G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2026-06-22T02:53:20Z</dcterms:created>
  <dcterms:modified xmlns:dcterms="http://purl.org/dc/terms/" xmlns:xsi="http://www.w3.org/2001/XMLSchema-instance" xsi:type="dcterms:W3CDTF">2026-06-22T02:53:20Z</dcterms:modified>
</cp:coreProperties>
</file>