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atti_4x4" sheetId="1" state="visible" r:id="rId1"/>
    <sheet xmlns:r="http://schemas.openxmlformats.org/officeDocument/2006/relationships" name="Canoni_e_Rendimenti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struzion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#,##0.00 &quot;€&quot;"/>
  </numFmts>
  <fonts count="10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0"/>
    </font>
    <font>
      <b val="1"/>
      <sz val="11"/>
    </font>
    <font>
      <b val="1"/>
      <color rgb="00FFFFFF"/>
      <sz val="11"/>
    </font>
    <font>
      <b val="1"/>
      <color rgb="00FFFFFF"/>
    </font>
    <font>
      <b val="1"/>
      <color rgb="001E293B"/>
      <sz val="12"/>
    </font>
    <font>
      <b val="1"/>
      <color rgb="00C8102E"/>
      <sz val="14"/>
    </font>
    <font>
      <b val="1"/>
      <color rgb="001E293B"/>
      <sz val="10"/>
    </font>
    <font>
      <sz val="10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C8102E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164" fontId="0" fillId="4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right" vertical="center"/>
    </xf>
    <xf numFmtId="9" fontId="0" fillId="4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center" vertical="center" wrapText="1"/>
    </xf>
    <xf numFmtId="164" fontId="0" fillId="6" borderId="1" applyAlignment="1" pivotButton="0" quotePrefix="0" xfId="0">
      <alignment horizontal="center" vertical="center" wrapText="1"/>
    </xf>
    <xf numFmtId="165" fontId="0" fillId="6" borderId="1" applyAlignment="1" pivotButton="0" quotePrefix="0" xfId="0">
      <alignment horizontal="center" vertical="center" wrapText="1"/>
    </xf>
    <xf numFmtId="9" fontId="0" fillId="6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4" fillId="2" borderId="1" applyAlignment="1" pivotButton="0" quotePrefix="0" xfId="0">
      <alignment horizontal="center" vertical="center" wrapText="1"/>
    </xf>
    <xf numFmtId="165" fontId="5" fillId="2" borderId="1" applyAlignment="1" pivotButton="0" quotePrefix="0" xfId="0">
      <alignment horizontal="right" vertical="center"/>
    </xf>
    <xf numFmtId="0" fontId="0" fillId="4" borderId="1" applyAlignment="1" pivotButton="0" quotePrefix="0" xfId="0">
      <alignment horizontal="left" vertical="center" wrapText="1"/>
    </xf>
    <xf numFmtId="165" fontId="0" fillId="4" borderId="1" applyAlignment="1" pivotButton="0" quotePrefix="0" xfId="0">
      <alignment horizontal="right" vertical="center"/>
    </xf>
    <xf numFmtId="9" fontId="0" fillId="5" borderId="1" applyAlignment="1" pivotButton="0" quotePrefix="0" xfId="0">
      <alignment horizontal="center" vertical="center" wrapText="1"/>
    </xf>
    <xf numFmtId="10" fontId="0" fillId="4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left" vertical="center" wrapText="1"/>
    </xf>
    <xf numFmtId="165" fontId="0" fillId="6" borderId="1" applyAlignment="1" pivotButton="0" quotePrefix="0" xfId="0">
      <alignment horizontal="right" vertical="center"/>
    </xf>
    <xf numFmtId="10" fontId="0" fillId="6" borderId="1" applyAlignment="1" pivotButton="0" quotePrefix="0" xfId="0">
      <alignment horizontal="center" vertical="center" wrapText="1"/>
    </xf>
    <xf numFmtId="165" fontId="4" fillId="2" borderId="1" applyAlignment="1" pivotButton="0" quotePrefix="0" xfId="0">
      <alignment horizontal="center" vertical="center" wrapText="1"/>
    </xf>
    <xf numFmtId="0" fontId="0" fillId="3" borderId="1" pivotButton="0" quotePrefix="0" xfId="0"/>
    <xf numFmtId="165" fontId="2" fillId="3" borderId="1" applyAlignment="1" pivotButton="0" quotePrefix="0" xfId="0">
      <alignment horizontal="center" vertical="center" wrapText="1"/>
    </xf>
    <xf numFmtId="10" fontId="2" fillId="3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center" wrapText="1"/>
    </xf>
    <xf numFmtId="1" fontId="7" fillId="5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left" vertical="center" wrapText="1"/>
    </xf>
    <xf numFmtId="165" fontId="7" fillId="5" borderId="1" applyAlignment="1" pivotButton="0" quotePrefix="0" xfId="0">
      <alignment horizontal="center" vertical="center" wrapText="1"/>
    </xf>
    <xf numFmtId="10" fontId="7" fillId="5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left" vertical="center" wrapText="1"/>
    </xf>
    <xf numFmtId="0" fontId="9" fillId="6" borderId="1" applyAlignment="1" pivotButton="0" quotePrefix="0" xfId="0">
      <alignment horizontal="left" vertical="center" wrapText="1"/>
    </xf>
    <xf numFmtId="0" fontId="8" fillId="4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1">
    <dxf>
      <font>
        <b val="1"/>
        <color rgb="00FFFFFF"/>
        <sz val="10"/>
      </font>
      <fill>
        <patternFill patternType="solid">
          <fgColor rgb="00DC26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Canone Annuo per Immobile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'Canoni_e_Rendimenti'!D2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'Canoni_e_Rendimenti'!$B$3:$B$11</f>
            </numRef>
          </cat>
          <val>
            <numRef>
              <f>'Canoni_e_Rendimenti'!$D$3:$D$11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Immobile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Canone Annuo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Canoni per Città</a:t>
            </a:r>
          </a:p>
        </rich>
      </tx>
    </title>
    <plotArea>
      <pieChart>
        <varyColors val="1"/>
        <ser>
          <idx val="0"/>
          <order val="0"/>
          <tx>
            <strRef>
              <f>'Dashboard'!F2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'Dashboard'!$G$3:$G$11</f>
            </numRef>
          </cat>
          <val>
            <numRef>
              <f>'Dashboard'!$F$3:$F$11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Canoni Mensili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'Dashboard'!H2</f>
            </strRef>
          </tx>
          <spPr>
            <a:ln xmlns:a="http://schemas.openxmlformats.org/drawingml/2006/main">
              <a:solidFill>
                <a:srgbClr val="1E293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'Dashboard'!$E$3:$E$11</f>
            </numRef>
          </cat>
          <val>
            <numRef>
              <f>'Dashboard'!$H$3:$H$11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Immobile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Canone Mensile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Canone Annuo per Immobile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'Dashboard'!F2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'Dashboard'!$E$3:$E$11</f>
            </numRef>
          </cat>
          <val>
            <numRef>
              <f>'Dashboard'!$F$3:$F$11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Immobile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Relationship Type="http://schemas.openxmlformats.org/officeDocument/2006/relationships/chart" Target="/xl/charts/chart3.xml" Id="rId2"/><Relationship Type="http://schemas.openxmlformats.org/officeDocument/2006/relationships/chart" Target="/xl/charts/chart4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15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12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9</col>
      <colOff>0</colOff>
      <row>1</row>
      <rowOff>0</rowOff>
    </from>
    <ext cx="648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18" customWidth="1" min="3" max="3"/>
    <col width="20" customWidth="1" min="4" max="4"/>
    <col width="22" customWidth="1" min="5" max="5"/>
    <col width="12" customWidth="1" min="6" max="6"/>
    <col width="13" customWidth="1" min="7" max="7"/>
    <col width="14" customWidth="1" min="8" max="8"/>
    <col width="10" customWidth="1" min="9" max="9"/>
    <col width="12" customWidth="1" min="10" max="10"/>
    <col width="14" customWidth="1" min="11" max="11"/>
    <col width="14" customWidth="1" min="12" max="12"/>
    <col width="16" customWidth="1" min="13" max="13"/>
    <col width="14" customWidth="1" min="14" max="14"/>
    <col width="14" customWidth="1" min="15" max="15"/>
    <col width="20" customWidth="1" min="16" max="16"/>
    <col width="20" customWidth="1" min="17" max="17"/>
    <col width="14" customWidth="1" min="18" max="18"/>
    <col width="14" customWidth="1" min="19" max="19"/>
    <col width="28" customWidth="1" min="20" max="20"/>
  </cols>
  <sheetData>
    <row r="1" ht="32" customHeight="1">
      <c r="A1" s="1" t="inlineStr">
        <is>
          <t>REGISTRO CONTRATTI DI LOCAZIONE 4+4</t>
        </is>
      </c>
    </row>
    <row r="2">
      <c r="A2" s="2" t="inlineStr">
        <is>
          <t>ID Contratto</t>
        </is>
      </c>
      <c r="B2" s="2" t="inlineStr">
        <is>
          <t>Locatore</t>
        </is>
      </c>
      <c r="C2" s="2" t="inlineStr">
        <is>
          <t>Conduttore</t>
        </is>
      </c>
      <c r="D2" s="2" t="inlineStr">
        <is>
          <t>Immobile</t>
        </is>
      </c>
      <c r="E2" s="2" t="inlineStr">
        <is>
          <t>Indirizzo</t>
        </is>
      </c>
      <c r="F2" s="2" t="inlineStr">
        <is>
          <t>Città</t>
        </is>
      </c>
      <c r="G2" s="2" t="inlineStr">
        <is>
          <t>Data Inizio</t>
        </is>
      </c>
      <c r="H2" s="2" t="inlineStr">
        <is>
          <t>Data Fine 4+4</t>
        </is>
      </c>
      <c r="I2" s="2" t="inlineStr">
        <is>
          <t>Durata (anni)</t>
        </is>
      </c>
      <c r="J2" s="2" t="inlineStr">
        <is>
          <t>Cedolare Secca</t>
        </is>
      </c>
      <c r="K2" s="2" t="inlineStr">
        <is>
          <t>Canone Mensile €</t>
        </is>
      </c>
      <c r="L2" s="2" t="inlineStr">
        <is>
          <t>Canone Annuo €</t>
        </is>
      </c>
      <c r="M2" s="2" t="inlineStr">
        <is>
          <t>Deposito Cauzionale €</t>
        </is>
      </c>
      <c r="N2" s="2" t="inlineStr">
        <is>
          <t>Aliquota Cedolare %</t>
        </is>
      </c>
      <c r="O2" s="2" t="inlineStr">
        <is>
          <t>Registrazione RLI</t>
        </is>
      </c>
      <c r="P2" s="2" t="inlineStr">
        <is>
          <t>C.F. Locatore</t>
        </is>
      </c>
      <c r="Q2" s="2" t="inlineStr">
        <is>
          <t>C.F. Conduttore</t>
        </is>
      </c>
      <c r="R2" s="2" t="inlineStr">
        <is>
          <t>Stato Pagamenti</t>
        </is>
      </c>
      <c r="S2" s="2" t="inlineStr">
        <is>
          <t>Tipo Contratto</t>
        </is>
      </c>
      <c r="T2" s="2" t="inlineStr">
        <is>
          <t>Note</t>
        </is>
      </c>
    </row>
    <row r="3">
      <c r="A3" s="3" t="inlineStr">
        <is>
          <t>CTR-001</t>
        </is>
      </c>
      <c r="B3" s="3" t="inlineStr">
        <is>
          <t>Marco Rossi</t>
        </is>
      </c>
      <c r="C3" s="3" t="inlineStr">
        <is>
          <t>Luca Ferrari</t>
        </is>
      </c>
      <c r="D3" s="3" t="inlineStr">
        <is>
          <t>Bilocale A1</t>
        </is>
      </c>
      <c r="E3" s="3" t="inlineStr">
        <is>
          <t>Via Roma 12</t>
        </is>
      </c>
      <c r="F3" s="3" t="inlineStr">
        <is>
          <t>Milano</t>
        </is>
      </c>
      <c r="G3" s="4" t="inlineStr">
        <is>
          <t>01/03/2026</t>
        </is>
      </c>
      <c r="H3" s="4">
        <f>DATE(YEAR(G3)+8,MONTH(G3),DAY(G3))</f>
        <v/>
      </c>
      <c r="I3" s="3">
        <f>IFERROR(DATEDIF(G3,H3,"Y"),8)</f>
        <v/>
      </c>
      <c r="J3" s="3" t="inlineStr">
        <is>
          <t>Sì</t>
        </is>
      </c>
      <c r="K3" s="5" t="n">
        <v>1200</v>
      </c>
      <c r="L3" s="6">
        <f>K3*12</f>
        <v/>
      </c>
      <c r="M3" s="5" t="n">
        <v>3600</v>
      </c>
      <c r="N3" s="7">
        <f>IF(J3="Sì",0.21,0)</f>
        <v/>
      </c>
      <c r="O3" s="3" t="inlineStr">
        <is>
          <t>Sì</t>
        </is>
      </c>
      <c r="P3" s="3" t="inlineStr">
        <is>
          <t>RSSMRC68A01F205X</t>
        </is>
      </c>
      <c r="Q3" s="3" t="inlineStr">
        <is>
          <t>FRRCLC90B15F205Z</t>
        </is>
      </c>
      <c r="R3" s="3" t="inlineStr">
        <is>
          <t>Regolare</t>
        </is>
      </c>
      <c r="S3" s="3" t="inlineStr">
        <is>
          <t>Libero</t>
        </is>
      </c>
      <c r="T3" s="3" t="inlineStr">
        <is>
          <t>Rinnovo tacito 4+4</t>
        </is>
      </c>
    </row>
    <row r="4">
      <c r="A4" s="8" t="inlineStr">
        <is>
          <t>CTR-002</t>
        </is>
      </c>
      <c r="B4" s="8" t="inlineStr">
        <is>
          <t>Giulia Bianchi</t>
        </is>
      </c>
      <c r="C4" s="8" t="inlineStr">
        <is>
          <t>Anna Esposito</t>
        </is>
      </c>
      <c r="D4" s="8" t="inlineStr">
        <is>
          <t>Trilocale B2</t>
        </is>
      </c>
      <c r="E4" s="8" t="inlineStr">
        <is>
          <t>Corso Italia 45</t>
        </is>
      </c>
      <c r="F4" s="8" t="inlineStr">
        <is>
          <t>Roma</t>
        </is>
      </c>
      <c r="G4" s="9" t="inlineStr">
        <is>
          <t>15/01/2026</t>
        </is>
      </c>
      <c r="H4" s="9">
        <f>DATE(YEAR(G4)+8,MONTH(G4),DAY(G4))</f>
        <v/>
      </c>
      <c r="I4" s="8">
        <f>IFERROR(DATEDIF(G4,H4,"Y"),8)</f>
        <v/>
      </c>
      <c r="J4" s="8" t="inlineStr">
        <is>
          <t>No</t>
        </is>
      </c>
      <c r="K4" s="10" t="n">
        <v>950</v>
      </c>
      <c r="L4" s="6">
        <f>K4*12</f>
        <v/>
      </c>
      <c r="M4" s="10" t="n">
        <v>1900</v>
      </c>
      <c r="N4" s="11">
        <f>IF(J4="Sì",0.21,0)</f>
        <v/>
      </c>
      <c r="O4" s="8" t="inlineStr">
        <is>
          <t>Sì</t>
        </is>
      </c>
      <c r="P4" s="8" t="inlineStr">
        <is>
          <t>BLCGLI72C41H501K</t>
        </is>
      </c>
      <c r="Q4" s="8" t="inlineStr">
        <is>
          <t>SPSNNA85D51H501Y</t>
        </is>
      </c>
      <c r="R4" s="8" t="inlineStr">
        <is>
          <t>Regolare</t>
        </is>
      </c>
      <c r="S4" s="8" t="inlineStr">
        <is>
          <t>Libero</t>
        </is>
      </c>
      <c r="T4" s="8" t="inlineStr">
        <is>
          <t>Adeguamento ISTAT apr 2026</t>
        </is>
      </c>
    </row>
    <row r="5">
      <c r="A5" s="3" t="inlineStr">
        <is>
          <t>CTR-003</t>
        </is>
      </c>
      <c r="B5" s="3" t="inlineStr">
        <is>
          <t>Luca Ferrari</t>
        </is>
      </c>
      <c r="C5" s="3" t="inlineStr">
        <is>
          <t>Francesca Romano</t>
        </is>
      </c>
      <c r="D5" s="3" t="inlineStr">
        <is>
          <t>Monolocale C3</t>
        </is>
      </c>
      <c r="E5" s="3" t="inlineStr">
        <is>
          <t>Via Garibaldi 8</t>
        </is>
      </c>
      <c r="F5" s="3" t="inlineStr">
        <is>
          <t>Torino</t>
        </is>
      </c>
      <c r="G5" s="4" t="inlineStr">
        <is>
          <t>01/06/2026</t>
        </is>
      </c>
      <c r="H5" s="4">
        <f>DATE(YEAR(G5)+8,MONTH(G5),DAY(G5))</f>
        <v/>
      </c>
      <c r="I5" s="3">
        <f>IFERROR(DATEDIF(G5,H5,"Y"),8)</f>
        <v/>
      </c>
      <c r="J5" s="3" t="inlineStr">
        <is>
          <t>Sì</t>
        </is>
      </c>
      <c r="K5" s="5" t="n">
        <v>680</v>
      </c>
      <c r="L5" s="6">
        <f>K5*12</f>
        <v/>
      </c>
      <c r="M5" s="5" t="n">
        <v>2040</v>
      </c>
      <c r="N5" s="7">
        <f>IF(J5="Sì",0.21,0)</f>
        <v/>
      </c>
      <c r="O5" s="3" t="inlineStr">
        <is>
          <t>No</t>
        </is>
      </c>
      <c r="P5" s="3" t="inlineStr">
        <is>
          <t>FRRLCU80E15L219P</t>
        </is>
      </c>
      <c r="Q5" s="3" t="inlineStr">
        <is>
          <t>RMNFNC92A41L219M</t>
        </is>
      </c>
      <c r="R5" s="3" t="inlineStr">
        <is>
          <t>Ritardo</t>
        </is>
      </c>
      <c r="S5" s="3" t="inlineStr">
        <is>
          <t>Libero</t>
        </is>
      </c>
      <c r="T5" s="3" t="inlineStr">
        <is>
          <t>Verificare pagamenti</t>
        </is>
      </c>
    </row>
    <row r="6">
      <c r="A6" s="8" t="inlineStr">
        <is>
          <t>CTR-004</t>
        </is>
      </c>
      <c r="B6" s="8" t="inlineStr">
        <is>
          <t>Anna Esposito</t>
        </is>
      </c>
      <c r="C6" s="8" t="inlineStr">
        <is>
          <t>Giuseppe Conti</t>
        </is>
      </c>
      <c r="D6" s="8" t="inlineStr">
        <is>
          <t>Bilocale D4</t>
        </is>
      </c>
      <c r="E6" s="8" t="inlineStr">
        <is>
          <t>Via Napoli 21</t>
        </is>
      </c>
      <c r="F6" s="8" t="inlineStr">
        <is>
          <t>Napoli</t>
        </is>
      </c>
      <c r="G6" s="9" t="inlineStr">
        <is>
          <t>10/02/2026</t>
        </is>
      </c>
      <c r="H6" s="9">
        <f>DATE(YEAR(G6)+8,MONTH(G6),DAY(G6))</f>
        <v/>
      </c>
      <c r="I6" s="8">
        <f>IFERROR(DATEDIF(G6,H6,"Y"),8)</f>
        <v/>
      </c>
      <c r="J6" s="8" t="inlineStr">
        <is>
          <t>Sì</t>
        </is>
      </c>
      <c r="K6" s="10" t="n">
        <v>750</v>
      </c>
      <c r="L6" s="6">
        <f>K6*12</f>
        <v/>
      </c>
      <c r="M6" s="10" t="n">
        <v>2250</v>
      </c>
      <c r="N6" s="11">
        <f>IF(J6="Sì",0.21,0)</f>
        <v/>
      </c>
      <c r="O6" s="8" t="inlineStr">
        <is>
          <t>Sì</t>
        </is>
      </c>
      <c r="P6" s="8" t="inlineStr">
        <is>
          <t>SPSNNA75B41F839W</t>
        </is>
      </c>
      <c r="Q6" s="8" t="inlineStr">
        <is>
          <t>CNTGPP88C15F839N</t>
        </is>
      </c>
      <c r="R6" s="8" t="inlineStr">
        <is>
          <t>Regolare</t>
        </is>
      </c>
      <c r="S6" s="8" t="inlineStr">
        <is>
          <t>Concordato</t>
        </is>
      </c>
      <c r="T6" s="8" t="inlineStr">
        <is>
          <t>Rinnovo 4+4 dic 2026</t>
        </is>
      </c>
    </row>
    <row r="7">
      <c r="A7" s="3" t="inlineStr">
        <is>
          <t>CTR-005</t>
        </is>
      </c>
      <c r="B7" s="3" t="inlineStr">
        <is>
          <t>Francesca Romano</t>
        </is>
      </c>
      <c r="C7" s="3" t="inlineStr">
        <is>
          <t>Martina Greco</t>
        </is>
      </c>
      <c r="D7" s="3" t="inlineStr">
        <is>
          <t>Quadrilocale E5</t>
        </is>
      </c>
      <c r="E7" s="3" t="inlineStr">
        <is>
          <t>Via Verdi 10</t>
        </is>
      </c>
      <c r="F7" s="3" t="inlineStr">
        <is>
          <t>Bologna</t>
        </is>
      </c>
      <c r="G7" s="4" t="inlineStr">
        <is>
          <t>01/04/2026</t>
        </is>
      </c>
      <c r="H7" s="4">
        <f>DATE(YEAR(G7)+8,MONTH(G7),DAY(G7))</f>
        <v/>
      </c>
      <c r="I7" s="3">
        <f>IFERROR(DATEDIF(G7,H7,"Y"),8)</f>
        <v/>
      </c>
      <c r="J7" s="3" t="inlineStr">
        <is>
          <t>No</t>
        </is>
      </c>
      <c r="K7" s="5" t="n">
        <v>1800</v>
      </c>
      <c r="L7" s="6">
        <f>K7*12</f>
        <v/>
      </c>
      <c r="M7" s="5" t="n">
        <v>5400</v>
      </c>
      <c r="N7" s="7">
        <f>IF(J7="Sì",0.21,0)</f>
        <v/>
      </c>
      <c r="O7" s="3" t="inlineStr">
        <is>
          <t>Sì</t>
        </is>
      </c>
      <c r="P7" s="3" t="inlineStr">
        <is>
          <t>RMNFNC70A41A944S</t>
        </is>
      </c>
      <c r="Q7" s="3" t="inlineStr">
        <is>
          <t>GRCMTN95D55A944T</t>
        </is>
      </c>
      <c r="R7" s="3" t="inlineStr">
        <is>
          <t>Regolare</t>
        </is>
      </c>
      <c r="S7" s="3" t="inlineStr">
        <is>
          <t>Libero</t>
        </is>
      </c>
      <c r="T7" s="3" t="inlineStr">
        <is>
          <t>Prima locazione</t>
        </is>
      </c>
    </row>
    <row r="8">
      <c r="A8" s="8" t="inlineStr">
        <is>
          <t>CTR-006</t>
        </is>
      </c>
      <c r="B8" s="8" t="inlineStr">
        <is>
          <t>Giuseppe Conti</t>
        </is>
      </c>
      <c r="C8" s="8" t="inlineStr">
        <is>
          <t>Andrea Moretti</t>
        </is>
      </c>
      <c r="D8" s="8" t="inlineStr">
        <is>
          <t>Trilocale F6</t>
        </is>
      </c>
      <c r="E8" s="8" t="inlineStr">
        <is>
          <t>Viale Europa 33</t>
        </is>
      </c>
      <c r="F8" s="8" t="inlineStr">
        <is>
          <t>Firenze</t>
        </is>
      </c>
      <c r="G8" s="9" t="inlineStr">
        <is>
          <t>20/03/2026</t>
        </is>
      </c>
      <c r="H8" s="9">
        <f>DATE(YEAR(G8)+8,MONTH(G8),DAY(G8))</f>
        <v/>
      </c>
      <c r="I8" s="8">
        <f>IFERROR(DATEDIF(G8,H8,"Y"),8)</f>
        <v/>
      </c>
      <c r="J8" s="8" t="inlineStr">
        <is>
          <t>Sì</t>
        </is>
      </c>
      <c r="K8" s="10" t="n">
        <v>1100</v>
      </c>
      <c r="L8" s="6">
        <f>K8*12</f>
        <v/>
      </c>
      <c r="M8" s="10" t="n">
        <v>3300</v>
      </c>
      <c r="N8" s="11">
        <f>IF(J8="Sì",0.21,0)</f>
        <v/>
      </c>
      <c r="O8" s="8" t="inlineStr">
        <is>
          <t>Sì</t>
        </is>
      </c>
      <c r="P8" s="8" t="inlineStr">
        <is>
          <t>CNTGPP65C15D612R</t>
        </is>
      </c>
      <c r="Q8" s="8" t="inlineStr">
        <is>
          <t>MRTANR91A15D612U</t>
        </is>
      </c>
      <c r="R8" s="8" t="inlineStr">
        <is>
          <t>Regolare</t>
        </is>
      </c>
      <c r="S8" s="8" t="inlineStr">
        <is>
          <t>Libero</t>
        </is>
      </c>
      <c r="T8" s="8" t="inlineStr">
        <is>
          <t>Adeguamento ISTAT giu 2026</t>
        </is>
      </c>
    </row>
    <row r="9">
      <c r="A9" s="3" t="inlineStr">
        <is>
          <t>CTR-007</t>
        </is>
      </c>
      <c r="B9" s="3" t="inlineStr">
        <is>
          <t>Martina Greco</t>
        </is>
      </c>
      <c r="C9" s="3" t="inlineStr">
        <is>
          <t>Elena Santoro</t>
        </is>
      </c>
      <c r="D9" s="3" t="inlineStr">
        <is>
          <t>Bilocale G7</t>
        </is>
      </c>
      <c r="E9" s="3" t="inlineStr">
        <is>
          <t>Via Dante 14</t>
        </is>
      </c>
      <c r="F9" s="3" t="inlineStr">
        <is>
          <t>Verona</t>
        </is>
      </c>
      <c r="G9" s="4" t="inlineStr">
        <is>
          <t>01/01/2026</t>
        </is>
      </c>
      <c r="H9" s="4">
        <f>DATE(YEAR(G9)+8,MONTH(G9),DAY(G9))</f>
        <v/>
      </c>
      <c r="I9" s="3">
        <f>IFERROR(DATEDIF(G9,H9,"Y"),8)</f>
        <v/>
      </c>
      <c r="J9" s="3" t="inlineStr">
        <is>
          <t>Sì</t>
        </is>
      </c>
      <c r="K9" s="5" t="n">
        <v>870</v>
      </c>
      <c r="L9" s="6">
        <f>K9*12</f>
        <v/>
      </c>
      <c r="M9" s="5" t="n">
        <v>2610</v>
      </c>
      <c r="N9" s="7">
        <f>IF(J9="Sì",0.21,0)</f>
        <v/>
      </c>
      <c r="O9" s="3" t="inlineStr">
        <is>
          <t>Sì</t>
        </is>
      </c>
      <c r="P9" s="3" t="inlineStr">
        <is>
          <t>GRCMTN78D55L781V</t>
        </is>
      </c>
      <c r="Q9" s="3" t="inlineStr">
        <is>
          <t>SNTELNA93C41L781Q</t>
        </is>
      </c>
      <c r="R9" s="3" t="inlineStr">
        <is>
          <t>Ritardo</t>
        </is>
      </c>
      <c r="S9" s="3" t="inlineStr">
        <is>
          <t>Concordato</t>
        </is>
      </c>
      <c r="T9" s="3" t="inlineStr">
        <is>
          <t>Scadenza rinnovo imminente</t>
        </is>
      </c>
    </row>
    <row r="10">
      <c r="A10" s="8" t="inlineStr">
        <is>
          <t>CTR-008</t>
        </is>
      </c>
      <c r="B10" s="8" t="inlineStr">
        <is>
          <t>Andrea Moretti</t>
        </is>
      </c>
      <c r="C10" s="8" t="inlineStr">
        <is>
          <t>Marco Rossi</t>
        </is>
      </c>
      <c r="D10" s="8" t="inlineStr">
        <is>
          <t>Attico H8</t>
        </is>
      </c>
      <c r="E10" s="8" t="inlineStr">
        <is>
          <t>Piazza Duomo 5</t>
        </is>
      </c>
      <c r="F10" s="8" t="inlineStr">
        <is>
          <t>Genova</t>
        </is>
      </c>
      <c r="G10" s="9" t="inlineStr">
        <is>
          <t>05/05/2026</t>
        </is>
      </c>
      <c r="H10" s="9">
        <f>DATE(YEAR(G10)+8,MONTH(G10),DAY(G10))</f>
        <v/>
      </c>
      <c r="I10" s="8">
        <f>IFERROR(DATEDIF(G10,H10,"Y"),8)</f>
        <v/>
      </c>
      <c r="J10" s="8" t="inlineStr">
        <is>
          <t>No</t>
        </is>
      </c>
      <c r="K10" s="10" t="n">
        <v>1550</v>
      </c>
      <c r="L10" s="6">
        <f>K10*12</f>
        <v/>
      </c>
      <c r="M10" s="10" t="n">
        <v>4650</v>
      </c>
      <c r="N10" s="11">
        <f>IF(J10="Sì",0.21,0)</f>
        <v/>
      </c>
      <c r="O10" s="8" t="inlineStr">
        <is>
          <t>Sì</t>
        </is>
      </c>
      <c r="P10" s="8" t="inlineStr">
        <is>
          <t>MRTANR69A15D969F</t>
        </is>
      </c>
      <c r="Q10" s="8" t="inlineStr">
        <is>
          <t>RSSMRC72A01D969H</t>
        </is>
      </c>
      <c r="R10" s="8" t="inlineStr">
        <is>
          <t>Regolare</t>
        </is>
      </c>
      <c r="S10" s="8" t="inlineStr">
        <is>
          <t>Libero</t>
        </is>
      </c>
      <c r="T10" s="8" t="inlineStr">
        <is>
          <t>Canone revisione 2027</t>
        </is>
      </c>
    </row>
    <row r="11">
      <c r="A11" s="3" t="inlineStr">
        <is>
          <t>CTR-009</t>
        </is>
      </c>
      <c r="B11" s="3" t="inlineStr">
        <is>
          <t>Elena Santoro</t>
        </is>
      </c>
      <c r="C11" s="3" t="inlineStr">
        <is>
          <t>Giulia Bianchi</t>
        </is>
      </c>
      <c r="D11" s="3" t="inlineStr">
        <is>
          <t>Bilocale I9</t>
        </is>
      </c>
      <c r="E11" s="3" t="inlineStr">
        <is>
          <t>Via Mazzini 27</t>
        </is>
      </c>
      <c r="F11" s="3" t="inlineStr">
        <is>
          <t>Bari</t>
        </is>
      </c>
      <c r="G11" s="4" t="inlineStr">
        <is>
          <t>01/02/2026</t>
        </is>
      </c>
      <c r="H11" s="4">
        <f>DATE(YEAR(G11)+8,MONTH(G11),DAY(G11))</f>
        <v/>
      </c>
      <c r="I11" s="3">
        <f>IFERROR(DATEDIF(G11,H11,"Y"),8)</f>
        <v/>
      </c>
      <c r="J11" s="3" t="inlineStr">
        <is>
          <t>Sì</t>
        </is>
      </c>
      <c r="K11" s="5" t="n">
        <v>650</v>
      </c>
      <c r="L11" s="6">
        <f>K11*12</f>
        <v/>
      </c>
      <c r="M11" s="5" t="n">
        <v>1950</v>
      </c>
      <c r="N11" s="7">
        <f>IF(J11="Sì",0.21,0)</f>
        <v/>
      </c>
      <c r="O11" s="3" t="inlineStr">
        <is>
          <t>Sì</t>
        </is>
      </c>
      <c r="P11" s="3" t="inlineStr">
        <is>
          <t>SNTELNA74C41A662B</t>
        </is>
      </c>
      <c r="Q11" s="3" t="inlineStr">
        <is>
          <t>BLCGLI88C41A662C</t>
        </is>
      </c>
      <c r="R11" s="3" t="inlineStr">
        <is>
          <t>Regolare</t>
        </is>
      </c>
      <c r="S11" s="3" t="inlineStr">
        <is>
          <t>Concordato</t>
        </is>
      </c>
      <c r="T11" s="3" t="inlineStr">
        <is>
          <t>Nota: deposito ridotto</t>
        </is>
      </c>
    </row>
    <row r="12">
      <c r="A12" s="12" t="n"/>
      <c r="B12" s="12" t="n"/>
      <c r="C12" s="12" t="n"/>
      <c r="D12" s="12" t="n"/>
      <c r="E12" s="12" t="n"/>
      <c r="F12" s="12" t="n"/>
      <c r="G12" s="12" t="n"/>
      <c r="H12" s="12" t="n"/>
      <c r="I12" s="12" t="n"/>
      <c r="J12" s="13" t="inlineStr">
        <is>
          <t>TOTALI</t>
        </is>
      </c>
      <c r="K12" s="14">
        <f>SUM(K3:K11)</f>
        <v/>
      </c>
      <c r="L12" s="14">
        <f>SUM(L3:L11)</f>
        <v/>
      </c>
      <c r="M12" s="14">
        <f>SUM(M3:M11)</f>
        <v/>
      </c>
      <c r="N12" s="12" t="n"/>
      <c r="O12" s="12" t="n"/>
      <c r="P12" s="12" t="n"/>
      <c r="Q12" s="12" t="n"/>
      <c r="R12" s="12" t="n"/>
      <c r="S12" s="12" t="n"/>
      <c r="T12" s="12" t="n"/>
    </row>
  </sheetData>
  <mergeCells count="1">
    <mergeCell ref="A1:T1"/>
  </mergeCells>
  <conditionalFormatting sqref="H3:H11">
    <cfRule type="expression" priority="1" dxfId="0" stopIfTrue="1">
      <formula>AND(H3&lt;=(TODAY()+90),H3&gt;=TODAY())</formula>
    </cfRule>
  </conditionalFormatting>
  <conditionalFormatting sqref="R3:R11">
    <cfRule type="expression" priority="2" dxfId="0" stopIfTrue="1">
      <formula>R3="Ritardo"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20" customWidth="1" min="2" max="2"/>
    <col width="15" customWidth="1" min="3" max="3"/>
    <col width="15" customWidth="1" min="4" max="4"/>
    <col width="17" customWidth="1" min="5" max="5"/>
    <col width="14" customWidth="1" min="6" max="6"/>
    <col width="14" customWidth="1" min="7" max="7"/>
    <col width="14" customWidth="1" min="8" max="8"/>
    <col width="16" customWidth="1" min="9" max="9"/>
    <col width="14" customWidth="1" min="10" max="10"/>
    <col width="14" customWidth="1" min="11" max="11"/>
    <col width="16" customWidth="1" min="12" max="12"/>
    <col width="16" customWidth="1" min="13" max="13"/>
    <col width="18" customWidth="1" min="14" max="14"/>
    <col width="20" customWidth="1" min="15" max="15"/>
  </cols>
  <sheetData>
    <row r="1" ht="32" customHeight="1">
      <c r="A1" s="1" t="inlineStr">
        <is>
          <t>CANONI, RENDIMENTI E CONFRONTO IMMOBILI</t>
        </is>
      </c>
    </row>
    <row r="2">
      <c r="A2" s="2" t="inlineStr">
        <is>
          <t>ID Contratto</t>
        </is>
      </c>
      <c r="B2" s="2" t="inlineStr">
        <is>
          <t>Immobile</t>
        </is>
      </c>
      <c r="C2" s="2" t="inlineStr">
        <is>
          <t>Canone Mensile €</t>
        </is>
      </c>
      <c r="D2" s="2" t="inlineStr">
        <is>
          <t>Canone Annuo €</t>
        </is>
      </c>
      <c r="E2" s="2" t="inlineStr">
        <is>
          <t>Spese Cond. Annue €</t>
        </is>
      </c>
      <c r="F2" s="2" t="inlineStr">
        <is>
          <t>IMU Annua €</t>
        </is>
      </c>
      <c r="G2" s="2" t="inlineStr">
        <is>
          <t>TARI Annua €</t>
        </is>
      </c>
      <c r="H2" s="2" t="inlineStr">
        <is>
          <t>Cedolare Secca %</t>
        </is>
      </c>
      <c r="I2" s="2" t="inlineStr">
        <is>
          <t>Imposta Cedolare €</t>
        </is>
      </c>
      <c r="J2" s="2" t="inlineStr">
        <is>
          <t>Spese Totali €</t>
        </is>
      </c>
      <c r="K2" s="2" t="inlineStr">
        <is>
          <t>Ricavo Netto €</t>
        </is>
      </c>
      <c r="L2" s="2" t="inlineStr">
        <is>
          <t>Rendimento Lordo %</t>
        </is>
      </c>
      <c r="M2" s="2" t="inlineStr">
        <is>
          <t>Rendimento Netto %</t>
        </is>
      </c>
      <c r="N2" s="2" t="inlineStr">
        <is>
          <t>Valore Immobile €</t>
        </is>
      </c>
      <c r="O2" s="2" t="inlineStr">
        <is>
          <t>Tipo Cedolare</t>
        </is>
      </c>
    </row>
    <row r="3">
      <c r="A3" s="3" t="inlineStr">
        <is>
          <t>CTR-001</t>
        </is>
      </c>
      <c r="B3" s="15" t="inlineStr">
        <is>
          <t>Bilocale A1</t>
        </is>
      </c>
      <c r="C3" s="6" t="n">
        <v>1200</v>
      </c>
      <c r="D3" s="16">
        <f>C3*12</f>
        <v/>
      </c>
      <c r="E3" s="6" t="n">
        <v>1200</v>
      </c>
      <c r="F3" s="6" t="n">
        <v>850</v>
      </c>
      <c r="G3" s="6" t="n">
        <v>320</v>
      </c>
      <c r="H3" s="17" t="n">
        <v>0.21</v>
      </c>
      <c r="I3" s="16">
        <f>D3*H3</f>
        <v/>
      </c>
      <c r="J3" s="16">
        <f>E3+F3+G3+I3</f>
        <v/>
      </c>
      <c r="K3" s="16">
        <f>D3-J3</f>
        <v/>
      </c>
      <c r="L3" s="18">
        <f>IFERROR(D3/N3,0)</f>
        <v/>
      </c>
      <c r="M3" s="18">
        <f>IFERROR(K3/N3,0)</f>
        <v/>
      </c>
      <c r="N3" s="6" t="n">
        <v>220000</v>
      </c>
      <c r="O3" s="3">
        <f>IF(H3=0.21,"Cedolare ordinaria",IF(H3&gt;0,"Cedolare agevolata","IRPEF ordinaria"))</f>
        <v/>
      </c>
    </row>
    <row r="4">
      <c r="A4" s="8" t="inlineStr">
        <is>
          <t>CTR-002</t>
        </is>
      </c>
      <c r="B4" s="19" t="inlineStr">
        <is>
          <t>Trilocale B2</t>
        </is>
      </c>
      <c r="C4" s="6" t="n">
        <v>950</v>
      </c>
      <c r="D4" s="20">
        <f>C4*12</f>
        <v/>
      </c>
      <c r="E4" s="6" t="n">
        <v>980</v>
      </c>
      <c r="F4" s="6" t="n">
        <v>720</v>
      </c>
      <c r="G4" s="6" t="n">
        <v>280</v>
      </c>
      <c r="H4" s="17" t="n">
        <v>0</v>
      </c>
      <c r="I4" s="20">
        <f>D4*H4</f>
        <v/>
      </c>
      <c r="J4" s="20">
        <f>E4+F4+G4+I4</f>
        <v/>
      </c>
      <c r="K4" s="20">
        <f>D4-J4</f>
        <v/>
      </c>
      <c r="L4" s="21">
        <f>IFERROR(D4/N4,0)</f>
        <v/>
      </c>
      <c r="M4" s="21">
        <f>IFERROR(K4/N4,0)</f>
        <v/>
      </c>
      <c r="N4" s="6" t="n">
        <v>180000</v>
      </c>
      <c r="O4" s="8">
        <f>IF(H4=0.21,"Cedolare ordinaria",IF(H4&gt;0,"Cedolare agevolata","IRPEF ordinaria"))</f>
        <v/>
      </c>
    </row>
    <row r="5">
      <c r="A5" s="3" t="inlineStr">
        <is>
          <t>CTR-003</t>
        </is>
      </c>
      <c r="B5" s="15" t="inlineStr">
        <is>
          <t>Monolocale C3</t>
        </is>
      </c>
      <c r="C5" s="6" t="n">
        <v>680</v>
      </c>
      <c r="D5" s="16">
        <f>C5*12</f>
        <v/>
      </c>
      <c r="E5" s="6" t="n">
        <v>540</v>
      </c>
      <c r="F5" s="6" t="n">
        <v>480</v>
      </c>
      <c r="G5" s="6" t="n">
        <v>200</v>
      </c>
      <c r="H5" s="17" t="n">
        <v>0.21</v>
      </c>
      <c r="I5" s="16">
        <f>D5*H5</f>
        <v/>
      </c>
      <c r="J5" s="16">
        <f>E5+F5+G5+I5</f>
        <v/>
      </c>
      <c r="K5" s="16">
        <f>D5-J5</f>
        <v/>
      </c>
      <c r="L5" s="18">
        <f>IFERROR(D5/N5,0)</f>
        <v/>
      </c>
      <c r="M5" s="18">
        <f>IFERROR(K5/N5,0)</f>
        <v/>
      </c>
      <c r="N5" s="6" t="n">
        <v>130000</v>
      </c>
      <c r="O5" s="3">
        <f>IF(H5=0.21,"Cedolare ordinaria",IF(H5&gt;0,"Cedolare agevolata","IRPEF ordinaria"))</f>
        <v/>
      </c>
    </row>
    <row r="6">
      <c r="A6" s="8" t="inlineStr">
        <is>
          <t>CTR-004</t>
        </is>
      </c>
      <c r="B6" s="19" t="inlineStr">
        <is>
          <t>Bilocale D4</t>
        </is>
      </c>
      <c r="C6" s="6" t="n">
        <v>750</v>
      </c>
      <c r="D6" s="20">
        <f>C6*12</f>
        <v/>
      </c>
      <c r="E6" s="6" t="n">
        <v>860</v>
      </c>
      <c r="F6" s="6" t="n">
        <v>600</v>
      </c>
      <c r="G6" s="6" t="n">
        <v>250</v>
      </c>
      <c r="H6" s="17" t="n">
        <v>0.21</v>
      </c>
      <c r="I6" s="20">
        <f>D6*H6</f>
        <v/>
      </c>
      <c r="J6" s="20">
        <f>E6+F6+G6+I6</f>
        <v/>
      </c>
      <c r="K6" s="20">
        <f>D6-J6</f>
        <v/>
      </c>
      <c r="L6" s="21">
        <f>IFERROR(D6/N6,0)</f>
        <v/>
      </c>
      <c r="M6" s="21">
        <f>IFERROR(K6/N6,0)</f>
        <v/>
      </c>
      <c r="N6" s="6" t="n">
        <v>155000</v>
      </c>
      <c r="O6" s="8">
        <f>IF(H6=0.21,"Cedolare ordinaria",IF(H6&gt;0,"Cedolare agevolata","IRPEF ordinaria"))</f>
        <v/>
      </c>
    </row>
    <row r="7">
      <c r="A7" s="3" t="inlineStr">
        <is>
          <t>CTR-005</t>
        </is>
      </c>
      <c r="B7" s="15" t="inlineStr">
        <is>
          <t>Quadrilocale E5</t>
        </is>
      </c>
      <c r="C7" s="6" t="n">
        <v>1800</v>
      </c>
      <c r="D7" s="16">
        <f>C7*12</f>
        <v/>
      </c>
      <c r="E7" s="6" t="n">
        <v>1800</v>
      </c>
      <c r="F7" s="6" t="n">
        <v>1200</v>
      </c>
      <c r="G7" s="6" t="n">
        <v>450</v>
      </c>
      <c r="H7" s="17" t="n">
        <v>0</v>
      </c>
      <c r="I7" s="16">
        <f>D7*H7</f>
        <v/>
      </c>
      <c r="J7" s="16">
        <f>E7+F7+G7+I7</f>
        <v/>
      </c>
      <c r="K7" s="16">
        <f>D7-J7</f>
        <v/>
      </c>
      <c r="L7" s="18">
        <f>IFERROR(D7/N7,0)</f>
        <v/>
      </c>
      <c r="M7" s="18">
        <f>IFERROR(K7/N7,0)</f>
        <v/>
      </c>
      <c r="N7" s="6" t="n">
        <v>380000</v>
      </c>
      <c r="O7" s="3">
        <f>IF(H7=0.21,"Cedolare ordinaria",IF(H7&gt;0,"Cedolare agevolata","IRPEF ordinaria"))</f>
        <v/>
      </c>
    </row>
    <row r="8">
      <c r="A8" s="8" t="inlineStr">
        <is>
          <t>CTR-006</t>
        </is>
      </c>
      <c r="B8" s="19" t="inlineStr">
        <is>
          <t>Trilocale F6</t>
        </is>
      </c>
      <c r="C8" s="6" t="n">
        <v>1100</v>
      </c>
      <c r="D8" s="20">
        <f>C8*12</f>
        <v/>
      </c>
      <c r="E8" s="6" t="n">
        <v>1100</v>
      </c>
      <c r="F8" s="6" t="n">
        <v>780</v>
      </c>
      <c r="G8" s="6" t="n">
        <v>310</v>
      </c>
      <c r="H8" s="17" t="n">
        <v>0.21</v>
      </c>
      <c r="I8" s="20">
        <f>D8*H8</f>
        <v/>
      </c>
      <c r="J8" s="20">
        <f>E8+F8+G8+I8</f>
        <v/>
      </c>
      <c r="K8" s="20">
        <f>D8-J8</f>
        <v/>
      </c>
      <c r="L8" s="21">
        <f>IFERROR(D8/N8,0)</f>
        <v/>
      </c>
      <c r="M8" s="21">
        <f>IFERROR(K8/N8,0)</f>
        <v/>
      </c>
      <c r="N8" s="6" t="n">
        <v>210000</v>
      </c>
      <c r="O8" s="8">
        <f>IF(H8=0.21,"Cedolare ordinaria",IF(H8&gt;0,"Cedolare agevolata","IRPEF ordinaria"))</f>
        <v/>
      </c>
    </row>
    <row r="9">
      <c r="A9" s="3" t="inlineStr">
        <is>
          <t>CTR-007</t>
        </is>
      </c>
      <c r="B9" s="15" t="inlineStr">
        <is>
          <t>Bilocale G7</t>
        </is>
      </c>
      <c r="C9" s="6" t="n">
        <v>870</v>
      </c>
      <c r="D9" s="16">
        <f>C9*12</f>
        <v/>
      </c>
      <c r="E9" s="6" t="n">
        <v>920</v>
      </c>
      <c r="F9" s="6" t="n">
        <v>650</v>
      </c>
      <c r="G9" s="6" t="n">
        <v>270</v>
      </c>
      <c r="H9" s="17" t="n">
        <v>0.21</v>
      </c>
      <c r="I9" s="16">
        <f>D9*H9</f>
        <v/>
      </c>
      <c r="J9" s="16">
        <f>E9+F9+G9+I9</f>
        <v/>
      </c>
      <c r="K9" s="16">
        <f>D9-J9</f>
        <v/>
      </c>
      <c r="L9" s="18">
        <f>IFERROR(D9/N9,0)</f>
        <v/>
      </c>
      <c r="M9" s="18">
        <f>IFERROR(K9/N9,0)</f>
        <v/>
      </c>
      <c r="N9" s="6" t="n">
        <v>165000</v>
      </c>
      <c r="O9" s="3">
        <f>IF(H9=0.21,"Cedolare ordinaria",IF(H9&gt;0,"Cedolare agevolata","IRPEF ordinaria"))</f>
        <v/>
      </c>
    </row>
    <row r="10">
      <c r="A10" s="8" t="inlineStr">
        <is>
          <t>CTR-008</t>
        </is>
      </c>
      <c r="B10" s="19" t="inlineStr">
        <is>
          <t>Attico H8</t>
        </is>
      </c>
      <c r="C10" s="6" t="n">
        <v>1550</v>
      </c>
      <c r="D10" s="20">
        <f>C10*12</f>
        <v/>
      </c>
      <c r="E10" s="6" t="n">
        <v>1500</v>
      </c>
      <c r="F10" s="6" t="n">
        <v>980</v>
      </c>
      <c r="G10" s="6" t="n">
        <v>400</v>
      </c>
      <c r="H10" s="17" t="n">
        <v>0</v>
      </c>
      <c r="I10" s="20">
        <f>D10*H10</f>
        <v/>
      </c>
      <c r="J10" s="20">
        <f>E10+F10+G10+I10</f>
        <v/>
      </c>
      <c r="K10" s="20">
        <f>D10-J10</f>
        <v/>
      </c>
      <c r="L10" s="21">
        <f>IFERROR(D10/N10,0)</f>
        <v/>
      </c>
      <c r="M10" s="21">
        <f>IFERROR(K10/N10,0)</f>
        <v/>
      </c>
      <c r="N10" s="6" t="n">
        <v>320000</v>
      </c>
      <c r="O10" s="8">
        <f>IF(H10=0.21,"Cedolare ordinaria",IF(H10&gt;0,"Cedolare agevolata","IRPEF ordinaria"))</f>
        <v/>
      </c>
    </row>
    <row r="11">
      <c r="A11" s="3" t="inlineStr">
        <is>
          <t>CTR-009</t>
        </is>
      </c>
      <c r="B11" s="15" t="inlineStr">
        <is>
          <t>Bilocale I9</t>
        </is>
      </c>
      <c r="C11" s="6" t="n">
        <v>650</v>
      </c>
      <c r="D11" s="16">
        <f>C11*12</f>
        <v/>
      </c>
      <c r="E11" s="6" t="n">
        <v>720</v>
      </c>
      <c r="F11" s="6" t="n">
        <v>520</v>
      </c>
      <c r="G11" s="6" t="n">
        <v>220</v>
      </c>
      <c r="H11" s="17" t="n">
        <v>0.21</v>
      </c>
      <c r="I11" s="16">
        <f>D11*H11</f>
        <v/>
      </c>
      <c r="J11" s="16">
        <f>E11+F11+G11+I11</f>
        <v/>
      </c>
      <c r="K11" s="16">
        <f>D11-J11</f>
        <v/>
      </c>
      <c r="L11" s="18">
        <f>IFERROR(D11/N11,0)</f>
        <v/>
      </c>
      <c r="M11" s="18">
        <f>IFERROR(K11/N11,0)</f>
        <v/>
      </c>
      <c r="N11" s="6" t="n">
        <v>125000</v>
      </c>
      <c r="O11" s="3">
        <f>IF(H11=0.21,"Cedolare ordinaria",IF(H11&gt;0,"Cedolare agevolata","IRPEF ordinaria"))</f>
        <v/>
      </c>
    </row>
    <row r="12">
      <c r="A12" s="13" t="n"/>
      <c r="B12" s="13" t="inlineStr">
        <is>
          <t>TOTALI</t>
        </is>
      </c>
      <c r="C12" s="22">
        <f>SUM(C3:C11)</f>
        <v/>
      </c>
      <c r="D12" s="22">
        <f>SUM(D3:D11)</f>
        <v/>
      </c>
      <c r="E12" s="22">
        <f>SUM(E3:E11)</f>
        <v/>
      </c>
      <c r="F12" s="22">
        <f>SUM(F3:F11)</f>
        <v/>
      </c>
      <c r="G12" s="22">
        <f>SUM(G3:G11)</f>
        <v/>
      </c>
      <c r="H12" s="13" t="n"/>
      <c r="I12" s="22">
        <f>SUM(I3:I11)</f>
        <v/>
      </c>
      <c r="J12" s="22">
        <f>SUM(J3:J11)</f>
        <v/>
      </c>
      <c r="K12" s="22">
        <f>SUM(K3:K11)</f>
        <v/>
      </c>
      <c r="L12" s="13" t="n"/>
      <c r="M12" s="13" t="n"/>
      <c r="N12" s="22">
        <f>SUM(N3:N11)</f>
        <v/>
      </c>
    </row>
    <row r="13">
      <c r="A13" s="23" t="n"/>
      <c r="B13" s="2" t="inlineStr">
        <is>
          <t>MEDIE</t>
        </is>
      </c>
      <c r="C13" s="24">
        <f>IFERROR(AVERAGE(C3:C11),0)</f>
        <v/>
      </c>
      <c r="D13" s="24">
        <f>IFERROR(AVERAGE(D3:D11),0)</f>
        <v/>
      </c>
      <c r="E13" s="23" t="n"/>
      <c r="F13" s="23" t="n"/>
      <c r="G13" s="23" t="n"/>
      <c r="H13" s="23" t="n"/>
      <c r="I13" s="23" t="n"/>
      <c r="J13" s="23" t="n"/>
      <c r="K13" s="23" t="n"/>
      <c r="L13" s="25">
        <f>IFERROR(AVERAGE(L3:L11),0)</f>
        <v/>
      </c>
      <c r="M13" s="25">
        <f>IFERROR(AVERAGE(M3:M11),0)</f>
        <v/>
      </c>
      <c r="N13" s="23" t="n"/>
    </row>
  </sheetData>
  <mergeCells count="1">
    <mergeCell ref="A1:N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1"/>
  <sheetViews>
    <sheetView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5" customWidth="1" min="3" max="3"/>
    <col width="20" customWidth="1" min="5" max="5"/>
    <col width="18" customWidth="1" min="6" max="6"/>
    <col width="14" customWidth="1" min="7" max="7"/>
    <col width="18" customWidth="1" min="8" max="8"/>
  </cols>
  <sheetData>
    <row r="1" ht="36" customHeight="1">
      <c r="A1" s="1" t="inlineStr">
        <is>
          <t>DASHBOARD — CONTRATTI DI LOCAZIONE 4+4</t>
        </is>
      </c>
    </row>
    <row r="2">
      <c r="A2" s="13" t="inlineStr">
        <is>
          <t>INDICATORE</t>
        </is>
      </c>
      <c r="B2" s="13" t="inlineStr">
        <is>
          <t>VALORE</t>
        </is>
      </c>
      <c r="E2" s="2" t="inlineStr">
        <is>
          <t>Immobile</t>
        </is>
      </c>
      <c r="F2" s="2" t="inlineStr">
        <is>
          <t>Canone Annuo €</t>
        </is>
      </c>
      <c r="G2" s="2" t="inlineStr">
        <is>
          <t>Città</t>
        </is>
      </c>
      <c r="H2" s="2" t="inlineStr">
        <is>
          <t>Canone Mensile €</t>
        </is>
      </c>
    </row>
    <row r="3">
      <c r="A3" s="26" t="inlineStr">
        <is>
          <t>Contratti Totali</t>
        </is>
      </c>
      <c r="B3" s="27">
        <f>COUNTA(Contratti_4x4!A3:A11)</f>
        <v/>
      </c>
      <c r="E3" s="3" t="inlineStr">
        <is>
          <t>Bilocale A1</t>
        </is>
      </c>
      <c r="F3" s="5" t="n">
        <v>14400</v>
      </c>
      <c r="G3" s="3" t="inlineStr">
        <is>
          <t>Milano</t>
        </is>
      </c>
      <c r="H3" s="5" t="n">
        <v>1200</v>
      </c>
    </row>
    <row r="4">
      <c r="A4" s="28" t="inlineStr">
        <is>
          <t>Contratti in Cedolare</t>
        </is>
      </c>
      <c r="B4" s="27">
        <f>COUNTIF(Contratti_4x4!J3:J11,"Sì")</f>
        <v/>
      </c>
      <c r="E4" s="8" t="inlineStr">
        <is>
          <t>Trilocale B2</t>
        </is>
      </c>
      <c r="F4" s="10" t="n">
        <v>11400</v>
      </c>
      <c r="G4" s="8" t="inlineStr">
        <is>
          <t>Roma</t>
        </is>
      </c>
      <c r="H4" s="10" t="n">
        <v>950</v>
      </c>
    </row>
    <row r="5">
      <c r="A5" s="26" t="inlineStr">
        <is>
          <t>Canone Annuo Totale €</t>
        </is>
      </c>
      <c r="B5" s="29">
        <f>SUM(Canoni_e_Rendimenti!D3:D11)</f>
        <v/>
      </c>
      <c r="E5" s="3" t="inlineStr">
        <is>
          <t>Monolocale C3</t>
        </is>
      </c>
      <c r="F5" s="5" t="n">
        <v>8160</v>
      </c>
      <c r="G5" s="3" t="inlineStr">
        <is>
          <t>Torino</t>
        </is>
      </c>
      <c r="H5" s="5" t="n">
        <v>680</v>
      </c>
    </row>
    <row r="6">
      <c r="A6" s="28" t="inlineStr">
        <is>
          <t>Ricavo Netto Medio €</t>
        </is>
      </c>
      <c r="B6" s="29">
        <f>IFERROR(AVERAGE(Canoni_e_Rendimenti!K3:K11),0)</f>
        <v/>
      </c>
      <c r="E6" s="8" t="inlineStr">
        <is>
          <t>Bilocale D4</t>
        </is>
      </c>
      <c r="F6" s="10" t="n">
        <v>9000</v>
      </c>
      <c r="G6" s="8" t="inlineStr">
        <is>
          <t>Napoli</t>
        </is>
      </c>
      <c r="H6" s="10" t="n">
        <v>750</v>
      </c>
    </row>
    <row r="7">
      <c r="A7" s="26" t="inlineStr">
        <is>
          <t>Rendimento Netto Medio %</t>
        </is>
      </c>
      <c r="B7" s="30">
        <f>IFERROR(AVERAGE(Canoni_e_Rendimenti!M3:M11),0)</f>
        <v/>
      </c>
      <c r="E7" s="3" t="inlineStr">
        <is>
          <t>Quadrilocale E5</t>
        </is>
      </c>
      <c r="F7" s="5" t="n">
        <v>21600</v>
      </c>
      <c r="G7" s="3" t="inlineStr">
        <is>
          <t>Bologna</t>
        </is>
      </c>
      <c r="H7" s="5" t="n">
        <v>1800</v>
      </c>
    </row>
    <row r="8">
      <c r="A8" s="28" t="inlineStr">
        <is>
          <t>Scadenze entro 90 gg</t>
        </is>
      </c>
      <c r="B8" s="27">
        <f>COUNTIF(Contratti_4x4!H3:H11,"&lt;="&amp;(TODAY()+90))</f>
        <v/>
      </c>
      <c r="E8" s="8" t="inlineStr">
        <is>
          <t>Trilocale F6</t>
        </is>
      </c>
      <c r="F8" s="10" t="n">
        <v>13200</v>
      </c>
      <c r="G8" s="8" t="inlineStr">
        <is>
          <t>Firenze</t>
        </is>
      </c>
      <c r="H8" s="10" t="n">
        <v>1100</v>
      </c>
    </row>
    <row r="9">
      <c r="A9" s="26" t="inlineStr">
        <is>
          <t>Contratti in Ritardo</t>
        </is>
      </c>
      <c r="B9" s="27">
        <f>COUNTIF(Contratti_4x4!R3:R11,"Ritardo")</f>
        <v/>
      </c>
      <c r="E9" s="3" t="inlineStr">
        <is>
          <t>Bilocale G7</t>
        </is>
      </c>
      <c r="F9" s="5" t="n">
        <v>10440</v>
      </c>
      <c r="G9" s="3" t="inlineStr">
        <is>
          <t>Verona</t>
        </is>
      </c>
      <c r="H9" s="5" t="n">
        <v>870</v>
      </c>
    </row>
    <row r="10">
      <c r="A10" s="28" t="inlineStr">
        <is>
          <t>IMU Totale Annua €</t>
        </is>
      </c>
      <c r="B10" s="29">
        <f>SUM(Canoni_e_Rendimenti!F3:F11)</f>
        <v/>
      </c>
      <c r="E10" s="8" t="inlineStr">
        <is>
          <t>Attico H8</t>
        </is>
      </c>
      <c r="F10" s="10" t="n">
        <v>18600</v>
      </c>
      <c r="G10" s="8" t="inlineStr">
        <is>
          <t>Genova</t>
        </is>
      </c>
      <c r="H10" s="10" t="n">
        <v>1550</v>
      </c>
    </row>
    <row r="11">
      <c r="E11" s="3" t="inlineStr">
        <is>
          <t>Bilocale I9</t>
        </is>
      </c>
      <c r="F11" s="5" t="n">
        <v>7800</v>
      </c>
      <c r="G11" s="3" t="inlineStr">
        <is>
          <t>Bari</t>
        </is>
      </c>
      <c r="H11" s="5" t="n">
        <v>650</v>
      </c>
    </row>
  </sheetData>
  <mergeCells count="1">
    <mergeCell ref="A1:J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1"/>
  <sheetViews>
    <sheetView workbookViewId="0">
      <selection activeCell="A1" sqref="A1"/>
    </sheetView>
  </sheetViews>
  <sheetFormatPr baseColWidth="8" defaultRowHeight="15"/>
  <cols>
    <col width="28" customWidth="1" min="1" max="1"/>
    <col width="70" customWidth="1" min="2" max="2"/>
  </cols>
  <sheetData>
    <row r="1" ht="36" customHeight="1">
      <c r="A1" s="1" t="inlineStr">
        <is>
          <t>ISTRUZIONI OPERATIVE — CONTRATTI DI LOCAZIONE 4+4</t>
        </is>
      </c>
    </row>
    <row r="2" ht="40" customHeight="1">
      <c r="A2" s="31" t="inlineStr">
        <is>
          <t>FOGLIO</t>
        </is>
      </c>
      <c r="B2" s="31" t="inlineStr">
        <is>
          <t>DESCRIZIONE</t>
        </is>
      </c>
    </row>
    <row r="3" ht="40" customHeight="1">
      <c r="A3" s="32" t="inlineStr">
        <is>
          <t>Contratti_4x4</t>
        </is>
      </c>
      <c r="B3" s="33" t="inlineStr">
        <is>
          <t>Foglio principale. Inserire un contratto per riga. Le celle in giallo chiaro sono editabili (input). La Data Fine viene calcolata automaticamente aggiungendo 8 anni alla Data Inizio. Il Canone Annuo è calcolato come Canone Mensile × 12. L'Aliquota Cedolare (21%) viene applicata automaticamente se Cedolare Secca = Sì.</t>
        </is>
      </c>
    </row>
    <row r="4" ht="40" customHeight="1">
      <c r="A4" s="34" t="inlineStr">
        <is>
          <t>Canoni_e_Rendimenti</t>
        </is>
      </c>
      <c r="B4" s="35" t="inlineStr">
        <is>
          <t>Inserire le spese condominiali, IMU, TARI e il valore stimato dell'immobile nelle celle gialle. Il foglio calcola automaticamente l'imposta cedolare, le spese totali, il ricavo netto e i rendimenti lordo/netto in percentuale sul valore dell'immobile.</t>
        </is>
      </c>
    </row>
    <row r="5" ht="40" customHeight="1">
      <c r="A5" s="32" t="inlineStr">
        <is>
          <t>Dashboard</t>
        </is>
      </c>
      <c r="B5" s="33" t="inlineStr">
        <is>
          <t>Riepilogo automatico con KPI: contratti attivi, canoni totali, rendimento medio, contratti in cedolare secca e scadenze imminenti. I grafici si aggiornano automaticamente.</t>
        </is>
      </c>
    </row>
    <row r="6" ht="40" customHeight="1">
      <c r="A6" s="19" t="inlineStr"/>
      <c r="B6" s="19" t="inlineStr"/>
    </row>
    <row r="7" ht="40" customHeight="1">
      <c r="A7" s="31" t="inlineStr">
        <is>
          <t>CONCETTI</t>
        </is>
      </c>
      <c r="B7" s="31" t="inlineStr">
        <is>
          <t>SPIEGAZIONE</t>
        </is>
      </c>
    </row>
    <row r="8" ht="40" customHeight="1">
      <c r="A8" s="34" t="inlineStr">
        <is>
          <t>Cedolare Secca</t>
        </is>
      </c>
      <c r="B8" s="35" t="inlineStr">
        <is>
          <t>Regime fiscale sostitutivo dell'IRPEF sul reddito da locazione. Aliquota ordinaria: 21%. Aliquota agevolata per contratti concordati: 10%. Conviene valutare caso per caso in base all'aliquota IRPEF marginale del locatore.</t>
        </is>
      </c>
    </row>
    <row r="9" ht="40" customHeight="1">
      <c r="A9" s="32" t="inlineStr">
        <is>
          <t>Contratto 4+4</t>
        </is>
      </c>
      <c r="B9" s="33" t="inlineStr">
        <is>
          <t>Contratto di locazione a uso abitativo di durata minima di 4 anni, rinnovabile automaticamente per altri 4 anni salvo disdetta motivata. Disciplinato dall'art. 2 L. 431/1998.</t>
        </is>
      </c>
    </row>
    <row r="10" ht="40" customHeight="1">
      <c r="A10" s="34" t="inlineStr">
        <is>
          <t>Registrazione RLI</t>
        </is>
      </c>
      <c r="B10" s="35" t="inlineStr">
        <is>
          <t>Obbligo di registrare il contratto presso l'Agenzia delle Entrate tramite modello RLI entro 30 giorni dalla stipula. La mancata registrazione rende il contratto nullo.</t>
        </is>
      </c>
    </row>
    <row r="11" ht="40" customHeight="1">
      <c r="A11" s="32" t="inlineStr">
        <is>
          <t>Deposito Cauzionale</t>
        </is>
      </c>
      <c r="B11" s="33" t="inlineStr">
        <is>
          <t>Non può superare 3 mensilità del canone (art. 11 L. 392/1978). Deve essere restituito al termine del contratto, salvo danni accertati.</t>
        </is>
      </c>
    </row>
    <row r="12" ht="40" customHeight="1">
      <c r="A12" s="34" t="inlineStr">
        <is>
          <t>Canone Concordato</t>
        </is>
      </c>
      <c r="B12" s="35" t="inlineStr">
        <is>
          <t>Canone determinato in base ad accordi territoriali tra associazioni di categoria. Prevede agevolazioni fiscali (cedolare al 10%, riduzione IMU). Disponibile solo nei Comuni ad alta tensione abitativa.</t>
        </is>
      </c>
    </row>
    <row r="13" ht="40" customHeight="1">
      <c r="A13" s="32" t="inlineStr">
        <is>
          <t>Adeguamento ISTAT</t>
        </is>
      </c>
      <c r="B13" s="33" t="inlineStr">
        <is>
          <t>Il canone può essere aggiornato annualmente in base alla variazione dell'indice FOI (Famiglie di Operai e Impiegati) pubblicato dall'ISTAT, fino al 75% della variazione se non in cedolare secca.</t>
        </is>
      </c>
    </row>
    <row r="14" ht="40" customHeight="1">
      <c r="A14" s="19" t="inlineStr"/>
      <c r="B14" s="19" t="inlineStr"/>
    </row>
    <row r="15" ht="40" customHeight="1">
      <c r="A15" s="31" t="inlineStr">
        <is>
          <t>LEGENDA COLORI</t>
        </is>
      </c>
      <c r="B15" s="31" t="inlineStr"/>
    </row>
    <row r="16" ht="40" customHeight="1">
      <c r="A16" s="34" t="inlineStr">
        <is>
          <t>Intestazioni (sfondo scuro)</t>
        </is>
      </c>
      <c r="B16" s="35" t="inlineStr">
        <is>
          <t>Sfondo #1E293B, testo bianco bold 11pt — intestazioni principali</t>
        </is>
      </c>
    </row>
    <row r="17" ht="40" customHeight="1">
      <c r="A17" s="32" t="inlineStr">
        <is>
          <t>Sub-intestazioni (rosso)</t>
        </is>
      </c>
      <c r="B17" s="33" t="inlineStr">
        <is>
          <t>Sfondo #C8102E, testo bianco — titoli di sezione</t>
        </is>
      </c>
    </row>
    <row r="18" ht="40" customHeight="1">
      <c r="A18" s="34" t="inlineStr">
        <is>
          <t>Celle input (giallo chiaro)</t>
        </is>
      </c>
      <c r="B18" s="35" t="inlineStr">
        <is>
          <t>Sfondo #FFFBEB — celle da compilare dall'utente</t>
        </is>
      </c>
    </row>
    <row r="19" ht="40" customHeight="1">
      <c r="A19" s="32" t="inlineStr">
        <is>
          <t>Righe alternate</t>
        </is>
      </c>
      <c r="B19" s="33" t="inlineStr">
        <is>
          <t>#F8FAFC / bianco — per leggibilità</t>
        </is>
      </c>
    </row>
    <row r="20" ht="40" customHeight="1">
      <c r="A20" s="34" t="inlineStr">
        <is>
          <t>Alert rosso</t>
        </is>
      </c>
      <c r="B20" s="35" t="inlineStr">
        <is>
          <t>#DC2626 — contratti in scadenza entro 90 gg o pagamenti in ritardo</t>
        </is>
      </c>
    </row>
    <row r="21" ht="40" customHeight="1">
      <c r="A21" s="32" t="inlineStr">
        <is>
          <t>Bordi</t>
        </is>
      </c>
      <c r="B21" s="33" t="inlineStr">
        <is>
          <t>Sottili #D1D5DB su tutte le celle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2026-06-19T14:10:23Z</dcterms:created>
  <dcterms:modified xmlns:dcterms="http://purl.org/dc/terms/" xmlns:xsi="http://www.w3.org/2001/XMLSchema-instance" xsi:type="dcterms:W3CDTF">2026-06-19T14:10:23Z</dcterms:modified>
</cp:coreProperties>
</file>