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ti_3+2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D/MM/YYYY"/>
    <numFmt numFmtId="165" formatCode="#.##0,00 &quot;€&quot;"/>
    <numFmt numFmtId="166" formatCode="0,00%"/>
    <numFmt numFmtId="167" formatCode="0,00"/>
    <numFmt numFmtId="168" formatCode="0,0%"/>
  </numFmts>
  <fonts count="10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E293B"/>
      <sz val="16"/>
    </font>
    <font>
      <i val="1"/>
      <color rgb="0064748B"/>
      <sz val="9"/>
    </font>
    <font>
      <b val="1"/>
      <color rgb="00FFFFFF"/>
      <sz val="10"/>
    </font>
    <font>
      <b val="1"/>
      <sz val="10"/>
    </font>
    <font>
      <color rgb="00000000"/>
      <sz val="10"/>
    </font>
    <font>
      <b val="1"/>
      <color rgb="00FFFFFF"/>
    </font>
    <font>
      <b val="1"/>
      <color rgb="00FFFFFF"/>
      <sz val="14"/>
    </font>
    <font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7" fontId="0" fillId="0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pivotButton="0" quotePrefix="0" xfId="0"/>
    <xf numFmtId="0" fontId="4" fillId="6" borderId="0" applyAlignment="1" pivotButton="0" quotePrefix="0" xfId="0">
      <alignment horizontal="left" vertical="center" wrapText="1"/>
    </xf>
    <xf numFmtId="0" fontId="4" fillId="6" borderId="0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" fontId="2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165" fontId="2" fillId="4" borderId="1" applyAlignment="1" pivotButton="0" quotePrefix="0" xfId="0">
      <alignment horizontal="center" vertical="center" wrapText="1"/>
    </xf>
    <xf numFmtId="168" fontId="2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1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1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right" vertical="center"/>
    </xf>
    <xf numFmtId="0" fontId="7" fillId="2" borderId="1" pivotButton="0" quotePrefix="0" xfId="0"/>
    <xf numFmtId="1" fontId="7" fillId="2" borderId="1" applyAlignment="1" pivotButton="0" quotePrefix="0" xfId="0">
      <alignment horizontal="center" vertical="center" wrapText="1"/>
    </xf>
    <xf numFmtId="165" fontId="7" fillId="2" borderId="1" applyAlignment="1" pivotButton="0" quotePrefix="0" xfId="0">
      <alignment horizontal="right" vertical="center"/>
    </xf>
    <xf numFmtId="0" fontId="4" fillId="6" borderId="0" pivotButton="0" quotePrefix="0" xfId="0"/>
    <xf numFmtId="166" fontId="0" fillId="4" borderId="1" applyAlignment="1" pivotButton="0" quotePrefix="0" xfId="0">
      <alignment horizontal="center" vertical="center" wrapText="1"/>
    </xf>
    <xf numFmtId="1" fontId="0" fillId="4" borderId="1" applyAlignment="1" pivotButton="0" quotePrefix="0" xfId="0">
      <alignment horizontal="center" vertical="center" wrapText="1"/>
    </xf>
    <xf numFmtId="0" fontId="7" fillId="2" borderId="0" pivotButton="0" quotePrefix="0" xfId="0"/>
    <xf numFmtId="165" fontId="0" fillId="0" borderId="0" pivotButton="0" quotePrefix="0" xfId="0"/>
    <xf numFmtId="0" fontId="8" fillId="2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4" fillId="6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9" fillId="5" borderId="1" applyAlignment="1" pivotButton="0" quotePrefix="0" xfId="0">
      <alignment horizontal="left" vertical="top" wrapText="1"/>
    </xf>
    <xf numFmtId="0" fontId="5" fillId="3" borderId="1" applyAlignment="1" pivotButton="0" quotePrefix="0" xfId="0">
      <alignment horizontal="left" vertical="top" wrapText="1"/>
    </xf>
    <xf numFmtId="0" fontId="9" fillId="3" borderId="1" applyAlignment="1" pivotButton="0" quotePrefix="0" xfId="0">
      <alignment horizontal="left" vertical="top" wrapText="1"/>
    </xf>
    <xf numFmtId="166" fontId="0" fillId="3" borderId="1" applyAlignment="1" pivotButton="0" quotePrefix="0" xfId="0">
      <alignment horizontal="center" vertical="center" wrapText="1"/>
    </xf>
    <xf numFmtId="167" fontId="0" fillId="0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Canone mensile medio per Comune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'Riepilogo'!G34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'Riepilogo'!$F$35:$F$42</f>
            </numRef>
          </cat>
          <val>
            <numRef>
              <f>'Riepilogo'!$G$35:$G$42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Comune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Canone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Ripartizione contratti per stato</a:t>
            </a:r>
          </a:p>
        </rich>
      </tx>
    </title>
    <plotArea>
      <pieChart>
        <varyColors val="1"/>
        <ser>
          <idx val="0"/>
          <order val="0"/>
          <tx>
            <strRef>
              <f>'Riepilogo'!G50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'Riepilogo'!$F$51:$F$52</f>
            </numRef>
          </cat>
          <val>
            <numRef>
              <f>'Riepilogo'!$G$51:$G$52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Canone base vs Canone aggiornato ISTAT</a:t>
            </a:r>
          </a:p>
        </rich>
      </tx>
    </title>
    <plotArea>
      <lineChart>
        <grouping val="standard"/>
        <ser>
          <idx val="0"/>
          <order val="0"/>
          <tx>
            <strRef>
              <f>'Riepilogo'!G56</f>
            </strRef>
          </tx>
          <spPr>
            <a:ln xmlns:a="http://schemas.openxmlformats.org/drawingml/2006/main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'Riepilogo'!$F$57:$F$65</f>
            </numRef>
          </cat>
          <val>
            <numRef>
              <f>'Riepilogo'!$G$57:$G$65</f>
            </numRef>
          </val>
        </ser>
        <ser>
          <idx val="1"/>
          <order val="1"/>
          <tx>
            <strRef>
              <f>'Riepilogo'!H56</f>
            </strRef>
          </tx>
          <spPr>
            <a:ln xmlns:a="http://schemas.openxmlformats.org/drawingml/2006/main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'Riepilogo'!$F$57:$F$65</f>
            </numRef>
          </cat>
          <val>
            <numRef>
              <f>'Riepilogo'!$H$57:$H$65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34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34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51</row>
      <rowOff>0</rowOff>
    </from>
    <ext cx="720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4" customWidth="1" min="3" max="3"/>
    <col width="18" customWidth="1" min="4" max="4"/>
    <col width="18" customWidth="1" min="5" max="5"/>
    <col width="22" customWidth="1" min="6" max="6"/>
    <col width="20" customWidth="1" min="7" max="7"/>
    <col width="22" customWidth="1" min="8" max="8"/>
    <col width="20" customWidth="1" min="9" max="9"/>
    <col width="22" customWidth="1" min="10" max="10"/>
    <col width="28" customWidth="1" min="11" max="11"/>
    <col width="14" customWidth="1" min="12" max="12"/>
    <col width="11" customWidth="1" min="13" max="13"/>
    <col width="14" customWidth="1" min="14" max="14"/>
    <col width="16" customWidth="1" min="15" max="15"/>
    <col width="13" customWidth="1" min="16" max="16"/>
    <col width="20" customWidth="1" min="17" max="17"/>
    <col width="18" customWidth="1" min="18" max="18"/>
    <col width="20" customWidth="1" min="19" max="19"/>
    <col width="12" customWidth="1" min="20" max="20"/>
    <col width="22" customWidth="1" min="21" max="21"/>
    <col width="14" customWidth="1" min="22" max="22"/>
    <col width="16" customWidth="1" min="23" max="23"/>
    <col width="13" customWidth="1" min="24" max="24"/>
    <col width="18" customWidth="1" min="25" max="25"/>
    <col width="18" customWidth="1" min="26" max="26"/>
    <col width="18" customWidth="1" min="27" max="27"/>
    <col width="18" customWidth="1" min="28" max="28"/>
    <col width="20" customWidth="1" min="29" max="29"/>
    <col width="15" customWidth="1" min="30" max="30"/>
    <col width="16" customWidth="1" min="31" max="31"/>
    <col width="16" customWidth="1" min="32" max="32"/>
    <col width="28" customWidth="1" min="33" max="33"/>
  </cols>
  <sheetData>
    <row r="1" ht="36" customHeight="1">
      <c r="A1" s="1" t="inlineStr">
        <is>
          <t>ID Contratto</t>
        </is>
      </c>
      <c r="B1" s="1" t="inlineStr">
        <is>
          <t>Data firma</t>
        </is>
      </c>
      <c r="C1" s="1" t="inlineStr">
        <is>
          <t>Data decorrenza</t>
        </is>
      </c>
      <c r="D1" s="1" t="inlineStr">
        <is>
          <t>Data sc. 1° rinnovo</t>
        </is>
      </c>
      <c r="E1" s="1" t="inlineStr">
        <is>
          <t>Data sc. 2° rinnovo</t>
        </is>
      </c>
      <c r="F1" s="1" t="inlineStr">
        <is>
          <t>Locatore</t>
        </is>
      </c>
      <c r="G1" s="1" t="inlineStr">
        <is>
          <t>C.F. Locatore</t>
        </is>
      </c>
      <c r="H1" s="1" t="inlineStr">
        <is>
          <t>Inquilino</t>
        </is>
      </c>
      <c r="I1" s="1" t="inlineStr">
        <is>
          <t>C.F. Inquilino</t>
        </is>
      </c>
      <c r="J1" s="1" t="inlineStr">
        <is>
          <t>Immobile</t>
        </is>
      </c>
      <c r="K1" s="1" t="inlineStr">
        <is>
          <t>Indirizzo</t>
        </is>
      </c>
      <c r="L1" s="1" t="inlineStr">
        <is>
          <t>Comune</t>
        </is>
      </c>
      <c r="M1" s="1" t="inlineStr">
        <is>
          <t>Provincia</t>
        </is>
      </c>
      <c r="N1" s="1" t="inlineStr">
        <is>
          <t>Cat. catastale</t>
        </is>
      </c>
      <c r="O1" s="1" t="inlineStr">
        <is>
          <t>Rendita catastale</t>
        </is>
      </c>
      <c r="P1" s="1" t="inlineStr">
        <is>
          <t>Superficie mq</t>
        </is>
      </c>
      <c r="Q1" s="1" t="inlineStr">
        <is>
          <t>Canone mensile concordato</t>
        </is>
      </c>
      <c r="R1" s="1" t="inlineStr">
        <is>
          <t>Deposito cauzionale</t>
        </is>
      </c>
      <c r="S1" s="1" t="inlineStr">
        <is>
          <t>Deposito max consentito</t>
        </is>
      </c>
      <c r="T1" s="1" t="inlineStr">
        <is>
          <t>Durata anni</t>
        </is>
      </c>
      <c r="U1" s="1" t="inlineStr">
        <is>
          <t>Tipo contratto</t>
        </is>
      </c>
      <c r="V1" s="1" t="inlineStr">
        <is>
          <t>Cedolare secca</t>
        </is>
      </c>
      <c r="W1" s="1" t="inlineStr">
        <is>
          <t>Aliquota cedolare</t>
        </is>
      </c>
      <c r="X1" s="1" t="inlineStr">
        <is>
          <t>ISTAT annuo %</t>
        </is>
      </c>
      <c r="Y1" s="1" t="inlineStr">
        <is>
          <t>Adeguamento ISTAT €</t>
        </is>
      </c>
      <c r="Z1" s="1" t="inlineStr">
        <is>
          <t>Canone aggiornato €</t>
        </is>
      </c>
      <c r="AA1" s="1" t="inlineStr">
        <is>
          <t>Canone annuo lordo €</t>
        </is>
      </c>
      <c r="AB1" s="1" t="inlineStr">
        <is>
          <t>Spese cond. mensili</t>
        </is>
      </c>
      <c r="AC1" s="1" t="inlineStr">
        <is>
          <t>Totale mensile incasso €</t>
        </is>
      </c>
      <c r="AD1" s="1" t="inlineStr">
        <is>
          <t>Registrazione RLI</t>
        </is>
      </c>
      <c r="AE1" s="1" t="inlineStr">
        <is>
          <t>Data registrazione</t>
        </is>
      </c>
      <c r="AF1" s="1" t="inlineStr">
        <is>
          <t>Stato contratto</t>
        </is>
      </c>
      <c r="AG1" s="1" t="inlineStr">
        <is>
          <t>Note</t>
        </is>
      </c>
    </row>
    <row r="2">
      <c r="A2" s="2" t="inlineStr">
        <is>
          <t>CC-2026-001</t>
        </is>
      </c>
      <c r="B2" s="3" t="inlineStr">
        <is>
          <t>15/01/2026</t>
        </is>
      </c>
      <c r="C2" s="3" t="inlineStr">
        <is>
          <t>01/02/2026</t>
        </is>
      </c>
      <c r="D2" s="3" t="inlineStr">
        <is>
          <t>31/01/2029</t>
        </is>
      </c>
      <c r="E2" s="3" t="inlineStr">
        <is>
          <t>31/01/2031</t>
        </is>
      </c>
      <c r="F2" s="2" t="inlineStr">
        <is>
          <t>Marco Rossi</t>
        </is>
      </c>
      <c r="G2" s="2" t="inlineStr">
        <is>
          <t>RSSMRC70A01F205X</t>
        </is>
      </c>
      <c r="H2" s="2" t="inlineStr">
        <is>
          <t>Giulia Bianchi</t>
        </is>
      </c>
      <c r="I2" s="2" t="inlineStr">
        <is>
          <t>BNCGLI92B41F205Y</t>
        </is>
      </c>
      <c r="J2" s="2" t="inlineStr">
        <is>
          <t>App. T2 Milano</t>
        </is>
      </c>
      <c r="K2" s="2" t="inlineStr">
        <is>
          <t>Via Roma 12</t>
        </is>
      </c>
      <c r="L2" s="2" t="inlineStr">
        <is>
          <t>Milano</t>
        </is>
      </c>
      <c r="M2" s="2" t="inlineStr">
        <is>
          <t>MI</t>
        </is>
      </c>
      <c r="N2" s="2" t="inlineStr">
        <is>
          <t>A/2</t>
        </is>
      </c>
      <c r="O2" s="4" t="n">
        <v>650</v>
      </c>
      <c r="P2" s="2" t="n">
        <v>65</v>
      </c>
      <c r="Q2" s="4" t="n">
        <v>750</v>
      </c>
      <c r="R2" s="4" t="n">
        <v>2000</v>
      </c>
      <c r="S2" s="5">
        <f>Q2*3</f>
        <v/>
      </c>
      <c r="T2" s="2" t="n">
        <v>3</v>
      </c>
      <c r="U2" s="2" t="inlineStr">
        <is>
          <t>3+2 canone concordato</t>
        </is>
      </c>
      <c r="V2" s="2" t="inlineStr">
        <is>
          <t>Sì</t>
        </is>
      </c>
      <c r="W2" s="40">
        <f>IF(U2="3+2 canone concordato",0.1,0.21)</f>
        <v/>
      </c>
      <c r="X2" s="41" t="n">
        <v>1.2</v>
      </c>
      <c r="Y2" s="5">
        <f>Q2*(X2/100)</f>
        <v/>
      </c>
      <c r="Z2" s="5">
        <f>Q2+Y2</f>
        <v/>
      </c>
      <c r="AA2" s="5">
        <f>Q2*12</f>
        <v/>
      </c>
      <c r="AB2" s="4" t="n">
        <v>80</v>
      </c>
      <c r="AC2" s="5">
        <f>Z2+AB2</f>
        <v/>
      </c>
      <c r="AD2" s="2" t="inlineStr">
        <is>
          <t>Sì</t>
        </is>
      </c>
      <c r="AE2" s="3" t="inlineStr">
        <is>
          <t>20/01/2026</t>
        </is>
      </c>
      <c r="AF2" s="2">
        <f>IF(TODAY()&lt;=D2,"Attivo","Da verificare")</f>
        <v/>
      </c>
      <c r="AG2" s="2" t="inlineStr">
        <is>
          <t>Prima locazione</t>
        </is>
      </c>
    </row>
    <row r="3">
      <c r="A3" s="8" t="inlineStr">
        <is>
          <t>CC-2026-002</t>
        </is>
      </c>
      <c r="B3" s="3" t="inlineStr">
        <is>
          <t>10/01/2026</t>
        </is>
      </c>
      <c r="C3" s="3" t="inlineStr">
        <is>
          <t>01/02/2026</t>
        </is>
      </c>
      <c r="D3" s="3" t="inlineStr">
        <is>
          <t>31/01/2029</t>
        </is>
      </c>
      <c r="E3" s="3" t="inlineStr">
        <is>
          <t>31/01/2031</t>
        </is>
      </c>
      <c r="F3" s="8" t="inlineStr">
        <is>
          <t>Immobiliare Verdi SRL</t>
        </is>
      </c>
      <c r="G3" s="8" t="inlineStr">
        <is>
          <t>01234567890</t>
        </is>
      </c>
      <c r="H3" s="8" t="inlineStr">
        <is>
          <t>Luca Ferrari</t>
        </is>
      </c>
      <c r="I3" s="8" t="inlineStr">
        <is>
          <t>FRRLCU88M12H501Z</t>
        </is>
      </c>
      <c r="J3" s="8" t="inlineStr">
        <is>
          <t>App. T3 Roma</t>
        </is>
      </c>
      <c r="K3" s="8" t="inlineStr">
        <is>
          <t>Corso Italia 45</t>
        </is>
      </c>
      <c r="L3" s="8" t="inlineStr">
        <is>
          <t>Roma</t>
        </is>
      </c>
      <c r="M3" s="8" t="inlineStr">
        <is>
          <t>RM</t>
        </is>
      </c>
      <c r="N3" s="8" t="inlineStr">
        <is>
          <t>A/3</t>
        </is>
      </c>
      <c r="O3" s="4" t="n">
        <v>520</v>
      </c>
      <c r="P3" s="8" t="n">
        <v>78</v>
      </c>
      <c r="Q3" s="4" t="n">
        <v>1100</v>
      </c>
      <c r="R3" s="4" t="n">
        <v>3000</v>
      </c>
      <c r="S3" s="5">
        <f>Q3*3</f>
        <v/>
      </c>
      <c r="T3" s="8" t="n">
        <v>3</v>
      </c>
      <c r="U3" s="8" t="inlineStr">
        <is>
          <t>3+2 canone concordato</t>
        </is>
      </c>
      <c r="V3" s="8" t="inlineStr">
        <is>
          <t>Sì</t>
        </is>
      </c>
      <c r="W3" s="42">
        <f>IF(U3="3+2 canone concordato",0.1,0.21)</f>
        <v/>
      </c>
      <c r="X3" s="41" t="n">
        <v>1.2</v>
      </c>
      <c r="Y3" s="5">
        <f>Q3*(X3/100)</f>
        <v/>
      </c>
      <c r="Z3" s="5">
        <f>Q3+Y3</f>
        <v/>
      </c>
      <c r="AA3" s="5">
        <f>Q3*12</f>
        <v/>
      </c>
      <c r="AB3" s="4" t="n">
        <v>120</v>
      </c>
      <c r="AC3" s="5">
        <f>Z3+AB3</f>
        <v/>
      </c>
      <c r="AD3" s="8" t="inlineStr">
        <is>
          <t>Sì</t>
        </is>
      </c>
      <c r="AE3" s="3" t="inlineStr">
        <is>
          <t>15/01/2026</t>
        </is>
      </c>
      <c r="AF3" s="8">
        <f>IF(TODAY()&lt;=D3,"Attivo","Da verificare")</f>
        <v/>
      </c>
      <c r="AG3" s="8" t="inlineStr">
        <is>
          <t>Rinnovo contratto</t>
        </is>
      </c>
    </row>
    <row r="4">
      <c r="A4" s="2" t="inlineStr">
        <is>
          <t>CC-2026-003</t>
        </is>
      </c>
      <c r="B4" s="3" t="inlineStr">
        <is>
          <t>05/02/2026</t>
        </is>
      </c>
      <c r="C4" s="3" t="inlineStr">
        <is>
          <t>01/03/2026</t>
        </is>
      </c>
      <c r="D4" s="3" t="inlineStr">
        <is>
          <t>28/02/2029</t>
        </is>
      </c>
      <c r="E4" s="3" t="inlineStr">
        <is>
          <t>28/02/2031</t>
        </is>
      </c>
      <c r="F4" s="2" t="inlineStr">
        <is>
          <t>Anna Esposito</t>
        </is>
      </c>
      <c r="G4" s="2" t="inlineStr">
        <is>
          <t>SPSNNA75C55F839P</t>
        </is>
      </c>
      <c r="H4" s="2" t="inlineStr">
        <is>
          <t>Francesca Romano</t>
        </is>
      </c>
      <c r="I4" s="2" t="inlineStr">
        <is>
          <t>RMNFNC95D55F839Q</t>
        </is>
      </c>
      <c r="J4" s="2" t="inlineStr">
        <is>
          <t>App. T2 Torino</t>
        </is>
      </c>
      <c r="K4" s="2" t="inlineStr">
        <is>
          <t>Via Garibaldi 8</t>
        </is>
      </c>
      <c r="L4" s="2" t="inlineStr">
        <is>
          <t>Torino</t>
        </is>
      </c>
      <c r="M4" s="2" t="inlineStr">
        <is>
          <t>TO</t>
        </is>
      </c>
      <c r="N4" s="2" t="inlineStr">
        <is>
          <t>A/2</t>
        </is>
      </c>
      <c r="O4" s="4" t="n">
        <v>480</v>
      </c>
      <c r="P4" s="2" t="n">
        <v>55</v>
      </c>
      <c r="Q4" s="4" t="n">
        <v>580</v>
      </c>
      <c r="R4" s="4" t="n">
        <v>1400</v>
      </c>
      <c r="S4" s="5">
        <f>Q4*3</f>
        <v/>
      </c>
      <c r="T4" s="2" t="n">
        <v>3</v>
      </c>
      <c r="U4" s="2" t="inlineStr">
        <is>
          <t>3+2 canone concordato</t>
        </is>
      </c>
      <c r="V4" s="2" t="inlineStr">
        <is>
          <t>Sì</t>
        </is>
      </c>
      <c r="W4" s="40">
        <f>IF(U4="3+2 canone concordato",0.1,0.21)</f>
        <v/>
      </c>
      <c r="X4" s="41" t="n">
        <v>1.5</v>
      </c>
      <c r="Y4" s="5">
        <f>Q4*(X4/100)</f>
        <v/>
      </c>
      <c r="Z4" s="5">
        <f>Q4+Y4</f>
        <v/>
      </c>
      <c r="AA4" s="5">
        <f>Q4*12</f>
        <v/>
      </c>
      <c r="AB4" s="4" t="n">
        <v>60</v>
      </c>
      <c r="AC4" s="5">
        <f>Z4+AB4</f>
        <v/>
      </c>
      <c r="AD4" s="2" t="inlineStr">
        <is>
          <t>Sì</t>
        </is>
      </c>
      <c r="AE4" s="3" t="inlineStr">
        <is>
          <t>12/02/2026</t>
        </is>
      </c>
      <c r="AF4" s="2">
        <f>IF(TODAY()&lt;=D4,"Attivo","Da verificare")</f>
        <v/>
      </c>
      <c r="AG4" s="2" t="inlineStr"/>
    </row>
    <row r="5">
      <c r="A5" s="8" t="inlineStr">
        <is>
          <t>CC-2026-004</t>
        </is>
      </c>
      <c r="B5" s="3" t="inlineStr">
        <is>
          <t>20/02/2026</t>
        </is>
      </c>
      <c r="C5" s="3" t="inlineStr">
        <is>
          <t>01/03/2026</t>
        </is>
      </c>
      <c r="D5" s="3" t="inlineStr">
        <is>
          <t>28/02/2029</t>
        </is>
      </c>
      <c r="E5" s="3" t="inlineStr">
        <is>
          <t>28/02/2031</t>
        </is>
      </c>
      <c r="F5" s="8" t="inlineStr">
        <is>
          <t>Giuseppe Conti</t>
        </is>
      </c>
      <c r="G5" s="8" t="inlineStr">
        <is>
          <t>CNTGPP68D10A944R</t>
        </is>
      </c>
      <c r="H5" s="8" t="inlineStr">
        <is>
          <t>Elisa Greco</t>
        </is>
      </c>
      <c r="I5" s="8" t="inlineStr">
        <is>
          <t>GRCLSE90E55D612S</t>
        </is>
      </c>
      <c r="J5" s="8" t="inlineStr">
        <is>
          <t>App. T3 Bologna</t>
        </is>
      </c>
      <c r="K5" s="8" t="inlineStr">
        <is>
          <t>Via Mazzini 21</t>
        </is>
      </c>
      <c r="L5" s="8" t="inlineStr">
        <is>
          <t>Bologna</t>
        </is>
      </c>
      <c r="M5" s="8" t="inlineStr">
        <is>
          <t>BO</t>
        </is>
      </c>
      <c r="N5" s="8" t="inlineStr">
        <is>
          <t>A/3</t>
        </is>
      </c>
      <c r="O5" s="4" t="n">
        <v>410</v>
      </c>
      <c r="P5" s="8" t="n">
        <v>72</v>
      </c>
      <c r="Q5" s="4" t="n">
        <v>900</v>
      </c>
      <c r="R5" s="4" t="n">
        <v>2700</v>
      </c>
      <c r="S5" s="5">
        <f>Q5*3</f>
        <v/>
      </c>
      <c r="T5" s="8" t="n">
        <v>3</v>
      </c>
      <c r="U5" s="8" t="inlineStr">
        <is>
          <t>3+2 canone concordato</t>
        </is>
      </c>
      <c r="V5" s="8" t="inlineStr">
        <is>
          <t>Sì</t>
        </is>
      </c>
      <c r="W5" s="42">
        <f>IF(U5="3+2 canone concordato",0.1,0.21)</f>
        <v/>
      </c>
      <c r="X5" s="41" t="n">
        <v>1.3</v>
      </c>
      <c r="Y5" s="5">
        <f>Q5*(X5/100)</f>
        <v/>
      </c>
      <c r="Z5" s="5">
        <f>Q5+Y5</f>
        <v/>
      </c>
      <c r="AA5" s="5">
        <f>Q5*12</f>
        <v/>
      </c>
      <c r="AB5" s="4" t="n">
        <v>100</v>
      </c>
      <c r="AC5" s="5">
        <f>Z5+AB5</f>
        <v/>
      </c>
      <c r="AD5" s="8" t="inlineStr">
        <is>
          <t>Sì</t>
        </is>
      </c>
      <c r="AE5" s="3" t="inlineStr">
        <is>
          <t>25/02/2026</t>
        </is>
      </c>
      <c r="AF5" s="8">
        <f>IF(TODAY()&lt;=D5,"Attivo","Da verificare")</f>
        <v/>
      </c>
      <c r="AG5" s="8" t="inlineStr"/>
    </row>
    <row r="6">
      <c r="A6" s="2" t="inlineStr">
        <is>
          <t>CC-2026-005</t>
        </is>
      </c>
      <c r="B6" s="3" t="inlineStr">
        <is>
          <t>12/03/2026</t>
        </is>
      </c>
      <c r="C6" s="3" t="inlineStr">
        <is>
          <t>01/04/2026</t>
        </is>
      </c>
      <c r="D6" s="3" t="inlineStr">
        <is>
          <t>31/03/2029</t>
        </is>
      </c>
      <c r="E6" s="3" t="inlineStr">
        <is>
          <t>31/03/2031</t>
        </is>
      </c>
      <c r="F6" s="2" t="inlineStr">
        <is>
          <t>Marco Rossi</t>
        </is>
      </c>
      <c r="G6" s="2" t="inlineStr">
        <is>
          <t>RSSMRC70A01F205X</t>
        </is>
      </c>
      <c r="H6" s="2" t="inlineStr">
        <is>
          <t>Davide Moretti</t>
        </is>
      </c>
      <c r="I6" s="2" t="inlineStr">
        <is>
          <t>MRTDVD85L10F205T</t>
        </is>
      </c>
      <c r="J6" s="2" t="inlineStr">
        <is>
          <t>App. T2 Firenze</t>
        </is>
      </c>
      <c r="K6" s="2" t="inlineStr">
        <is>
          <t>Piazza Duomo 5</t>
        </is>
      </c>
      <c r="L6" s="2" t="inlineStr">
        <is>
          <t>Firenze</t>
        </is>
      </c>
      <c r="M6" s="2" t="inlineStr">
        <is>
          <t>FI</t>
        </is>
      </c>
      <c r="N6" s="2" t="inlineStr">
        <is>
          <t>A/2</t>
        </is>
      </c>
      <c r="O6" s="4" t="n">
        <v>390</v>
      </c>
      <c r="P6" s="2" t="n">
        <v>50</v>
      </c>
      <c r="Q6" s="4" t="n">
        <v>680</v>
      </c>
      <c r="R6" s="4" t="n">
        <v>1350</v>
      </c>
      <c r="S6" s="5">
        <f>Q6*3</f>
        <v/>
      </c>
      <c r="T6" s="2" t="n">
        <v>3</v>
      </c>
      <c r="U6" s="2" t="inlineStr">
        <is>
          <t>3+2 canone concordato</t>
        </is>
      </c>
      <c r="V6" s="2" t="inlineStr">
        <is>
          <t>Sì</t>
        </is>
      </c>
      <c r="W6" s="40">
        <f>IF(U6="3+2 canone concordato",0.1,0.21)</f>
        <v/>
      </c>
      <c r="X6" s="41" t="n">
        <v>1.1</v>
      </c>
      <c r="Y6" s="5">
        <f>Q6*(X6/100)</f>
        <v/>
      </c>
      <c r="Z6" s="5">
        <f>Q6+Y6</f>
        <v/>
      </c>
      <c r="AA6" s="5">
        <f>Q6*12</f>
        <v/>
      </c>
      <c r="AB6" s="4" t="n">
        <v>70</v>
      </c>
      <c r="AC6" s="5">
        <f>Z6+AB6</f>
        <v/>
      </c>
      <c r="AD6" s="2" t="inlineStr">
        <is>
          <t>Sì</t>
        </is>
      </c>
      <c r="AE6" s="3" t="inlineStr">
        <is>
          <t>18/03/2026</t>
        </is>
      </c>
      <c r="AF6" s="2">
        <f>IF(TODAY()&lt;=D6,"Attivo","Da verificare")</f>
        <v/>
      </c>
      <c r="AG6" s="2" t="inlineStr"/>
    </row>
    <row r="7">
      <c r="A7" s="8" t="inlineStr">
        <is>
          <t>CC-2026-006</t>
        </is>
      </c>
      <c r="B7" s="3" t="inlineStr">
        <is>
          <t>05/03/2026</t>
        </is>
      </c>
      <c r="C7" s="3" t="inlineStr">
        <is>
          <t>01/04/2026</t>
        </is>
      </c>
      <c r="D7" s="3" t="inlineStr">
        <is>
          <t>31/03/2029</t>
        </is>
      </c>
      <c r="E7" s="3" t="inlineStr">
        <is>
          <t>31/03/2031</t>
        </is>
      </c>
      <c r="F7" s="8" t="inlineStr">
        <is>
          <t>Giulia Bianchi</t>
        </is>
      </c>
      <c r="G7" s="8" t="inlineStr">
        <is>
          <t>BNCGLI92B41F205Y</t>
        </is>
      </c>
      <c r="H7" s="8" t="inlineStr">
        <is>
          <t>Marco Rossi</t>
        </is>
      </c>
      <c r="I7" s="8" t="inlineStr">
        <is>
          <t>RSSMRC70A01F205X</t>
        </is>
      </c>
      <c r="J7" s="8" t="inlineStr">
        <is>
          <t>App. T4 Napoli</t>
        </is>
      </c>
      <c r="K7" s="8" t="inlineStr">
        <is>
          <t>Via Napoli 33</t>
        </is>
      </c>
      <c r="L7" s="8" t="inlineStr">
        <is>
          <t>Napoli</t>
        </is>
      </c>
      <c r="M7" s="8" t="inlineStr">
        <is>
          <t>NA</t>
        </is>
      </c>
      <c r="N7" s="8" t="inlineStr">
        <is>
          <t>A/4</t>
        </is>
      </c>
      <c r="O7" s="4" t="n">
        <v>350</v>
      </c>
      <c r="P7" s="8" t="n">
        <v>85</v>
      </c>
      <c r="Q7" s="4" t="n">
        <v>950</v>
      </c>
      <c r="R7" s="4" t="n">
        <v>1500</v>
      </c>
      <c r="S7" s="5">
        <f>Q7*3</f>
        <v/>
      </c>
      <c r="T7" s="8" t="n">
        <v>3</v>
      </c>
      <c r="U7" s="8" t="inlineStr">
        <is>
          <t>3+2 canone concordato</t>
        </is>
      </c>
      <c r="V7" s="8" t="inlineStr">
        <is>
          <t>No</t>
        </is>
      </c>
      <c r="W7" s="42">
        <f>IF(U7="3+2 canone concordato",0.1,0.21)</f>
        <v/>
      </c>
      <c r="X7" s="41" t="n">
        <v>1.4</v>
      </c>
      <c r="Y7" s="5">
        <f>Q7*(X7/100)</f>
        <v/>
      </c>
      <c r="Z7" s="5">
        <f>Q7+Y7</f>
        <v/>
      </c>
      <c r="AA7" s="5">
        <f>Q7*12</f>
        <v/>
      </c>
      <c r="AB7" s="4" t="n">
        <v>90</v>
      </c>
      <c r="AC7" s="5">
        <f>Z7+AB7</f>
        <v/>
      </c>
      <c r="AD7" s="8" t="inlineStr">
        <is>
          <t>Sì</t>
        </is>
      </c>
      <c r="AE7" s="3" t="inlineStr">
        <is>
          <t>10/03/2026</t>
        </is>
      </c>
      <c r="AF7" s="8">
        <f>IF(TODAY()&lt;=D7,"Attivo","Da verificare")</f>
        <v/>
      </c>
      <c r="AG7" s="8" t="inlineStr">
        <is>
          <t>Regime ordinario</t>
        </is>
      </c>
    </row>
    <row r="8">
      <c r="A8" s="2" t="inlineStr">
        <is>
          <t>CC-2026-007</t>
        </is>
      </c>
      <c r="B8" s="3" t="inlineStr">
        <is>
          <t>18/04/2026</t>
        </is>
      </c>
      <c r="C8" s="3" t="inlineStr">
        <is>
          <t>01/05/2026</t>
        </is>
      </c>
      <c r="D8" s="3" t="inlineStr">
        <is>
          <t>30/04/2029</t>
        </is>
      </c>
      <c r="E8" s="3" t="inlineStr">
        <is>
          <t>30/04/2031</t>
        </is>
      </c>
      <c r="F8" s="2" t="inlineStr">
        <is>
          <t>Immobiliare Verdi SRL</t>
        </is>
      </c>
      <c r="G8" s="2" t="inlineStr">
        <is>
          <t>01234567890</t>
        </is>
      </c>
      <c r="H8" s="2" t="inlineStr">
        <is>
          <t>Anna Esposito</t>
        </is>
      </c>
      <c r="I8" s="2" t="inlineStr">
        <is>
          <t>SPSNNA75C55F839P</t>
        </is>
      </c>
      <c r="J8" s="2" t="inlineStr">
        <is>
          <t>App. T2 Palermo</t>
        </is>
      </c>
      <c r="K8" s="2" t="inlineStr">
        <is>
          <t>Viale Libertà 10</t>
        </is>
      </c>
      <c r="L8" s="2" t="inlineStr">
        <is>
          <t>Palermo</t>
        </is>
      </c>
      <c r="M8" s="2" t="inlineStr">
        <is>
          <t>PA</t>
        </is>
      </c>
      <c r="N8" s="2" t="inlineStr">
        <is>
          <t>A/2</t>
        </is>
      </c>
      <c r="O8" s="4" t="n">
        <v>290</v>
      </c>
      <c r="P8" s="2" t="n">
        <v>48</v>
      </c>
      <c r="Q8" s="4" t="n">
        <v>490</v>
      </c>
      <c r="R8" s="4" t="n">
        <v>1350</v>
      </c>
      <c r="S8" s="5">
        <f>Q8*3</f>
        <v/>
      </c>
      <c r="T8" s="2" t="n">
        <v>3</v>
      </c>
      <c r="U8" s="2" t="inlineStr">
        <is>
          <t>3+2 canone concordato</t>
        </is>
      </c>
      <c r="V8" s="2" t="inlineStr">
        <is>
          <t>Sì</t>
        </is>
      </c>
      <c r="W8" s="40">
        <f>IF(U8="3+2 canone concordato",0.1,0.21)</f>
        <v/>
      </c>
      <c r="X8" s="41" t="n">
        <v>1</v>
      </c>
      <c r="Y8" s="5">
        <f>Q8*(X8/100)</f>
        <v/>
      </c>
      <c r="Z8" s="5">
        <f>Q8+Y8</f>
        <v/>
      </c>
      <c r="AA8" s="5">
        <f>Q8*12</f>
        <v/>
      </c>
      <c r="AB8" s="4" t="n">
        <v>50</v>
      </c>
      <c r="AC8" s="5">
        <f>Z8+AB8</f>
        <v/>
      </c>
      <c r="AD8" s="2" t="inlineStr">
        <is>
          <t>Sì</t>
        </is>
      </c>
      <c r="AE8" s="3" t="inlineStr">
        <is>
          <t>23/04/2026</t>
        </is>
      </c>
      <c r="AF8" s="2">
        <f>IF(TODAY()&lt;=D8,"Attivo","Da verificare")</f>
        <v/>
      </c>
      <c r="AG8" s="2" t="inlineStr"/>
    </row>
    <row r="9">
      <c r="A9" s="8" t="inlineStr">
        <is>
          <t>CC-2026-008</t>
        </is>
      </c>
      <c r="B9" s="3" t="inlineStr">
        <is>
          <t>02/05/2026</t>
        </is>
      </c>
      <c r="C9" s="3" t="inlineStr">
        <is>
          <t>01/06/2026</t>
        </is>
      </c>
      <c r="D9" s="3" t="inlineStr">
        <is>
          <t>31/05/2029</t>
        </is>
      </c>
      <c r="E9" s="3" t="inlineStr">
        <is>
          <t>31/05/2031</t>
        </is>
      </c>
      <c r="F9" s="8" t="inlineStr">
        <is>
          <t>Luca Ferrari</t>
        </is>
      </c>
      <c r="G9" s="8" t="inlineStr">
        <is>
          <t>FRRLCU88M12H501Z</t>
        </is>
      </c>
      <c r="H9" s="8" t="inlineStr">
        <is>
          <t>Giuseppe Conti</t>
        </is>
      </c>
      <c r="I9" s="8" t="inlineStr">
        <is>
          <t>CNTGPP68D10A944R</t>
        </is>
      </c>
      <c r="J9" s="8" t="inlineStr">
        <is>
          <t>App. T3 Genova</t>
        </is>
      </c>
      <c r="K9" s="8" t="inlineStr">
        <is>
          <t>Via Trento 14</t>
        </is>
      </c>
      <c r="L9" s="8" t="inlineStr">
        <is>
          <t>Genova</t>
        </is>
      </c>
      <c r="M9" s="8" t="inlineStr">
        <is>
          <t>GE</t>
        </is>
      </c>
      <c r="N9" s="8" t="inlineStr">
        <is>
          <t>A/3</t>
        </is>
      </c>
      <c r="O9" s="4" t="n">
        <v>420</v>
      </c>
      <c r="P9" s="8" t="n">
        <v>68</v>
      </c>
      <c r="Q9" s="4" t="n">
        <v>780</v>
      </c>
      <c r="R9" s="4" t="n">
        <v>1260</v>
      </c>
      <c r="S9" s="5">
        <f>Q9*3</f>
        <v/>
      </c>
      <c r="T9" s="8" t="n">
        <v>3</v>
      </c>
      <c r="U9" s="8" t="inlineStr">
        <is>
          <t>3+2 canone concordato</t>
        </is>
      </c>
      <c r="V9" s="8" t="inlineStr">
        <is>
          <t>Sì</t>
        </is>
      </c>
      <c r="W9" s="42">
        <f>IF(U9="3+2 canone concordato",0.1,0.21)</f>
        <v/>
      </c>
      <c r="X9" s="41" t="n">
        <v>1.2</v>
      </c>
      <c r="Y9" s="5">
        <f>Q9*(X9/100)</f>
        <v/>
      </c>
      <c r="Z9" s="5">
        <f>Q9+Y9</f>
        <v/>
      </c>
      <c r="AA9" s="5">
        <f>Q9*12</f>
        <v/>
      </c>
      <c r="AB9" s="4" t="n">
        <v>85</v>
      </c>
      <c r="AC9" s="5">
        <f>Z9+AB9</f>
        <v/>
      </c>
      <c r="AD9" s="8" t="inlineStr">
        <is>
          <t>No</t>
        </is>
      </c>
      <c r="AE9" s="3" t="inlineStr">
        <is>
          <t>---</t>
        </is>
      </c>
      <c r="AF9" s="8">
        <f>IF(TODAY()&lt;=D9,"Attivo","Da verificare")</f>
        <v/>
      </c>
      <c r="AG9" s="8" t="inlineStr">
        <is>
          <t>In attesa registrazione</t>
        </is>
      </c>
    </row>
    <row r="10">
      <c r="A10" s="2" t="inlineStr">
        <is>
          <t>CC-2026-009</t>
        </is>
      </c>
      <c r="B10" s="3" t="inlineStr">
        <is>
          <t>10/05/2026</t>
        </is>
      </c>
      <c r="C10" s="3" t="inlineStr">
        <is>
          <t>01/06/2026</t>
        </is>
      </c>
      <c r="D10" s="3" t="inlineStr">
        <is>
          <t>31/05/2029</t>
        </is>
      </c>
      <c r="E10" s="3" t="inlineStr">
        <is>
          <t>31/05/2031</t>
        </is>
      </c>
      <c r="F10" s="2" t="inlineStr">
        <is>
          <t>Francesca Romano</t>
        </is>
      </c>
      <c r="G10" s="2" t="inlineStr">
        <is>
          <t>RMNFNC95D55F839Q</t>
        </is>
      </c>
      <c r="H10" s="2" t="inlineStr">
        <is>
          <t>Elisa Greco</t>
        </is>
      </c>
      <c r="I10" s="2" t="inlineStr">
        <is>
          <t>GRCLSE90E55D612S</t>
        </is>
      </c>
      <c r="J10" s="2" t="inlineStr">
        <is>
          <t>App. T2 Milano</t>
        </is>
      </c>
      <c r="K10" s="2" t="inlineStr">
        <is>
          <t>Via Dante 7</t>
        </is>
      </c>
      <c r="L10" s="2" t="inlineStr">
        <is>
          <t>Milano</t>
        </is>
      </c>
      <c r="M10" s="2" t="inlineStr">
        <is>
          <t>MI</t>
        </is>
      </c>
      <c r="N10" s="2" t="inlineStr">
        <is>
          <t>A/2</t>
        </is>
      </c>
      <c r="O10" s="4" t="n">
        <v>630</v>
      </c>
      <c r="P10" s="2" t="n">
        <v>60</v>
      </c>
      <c r="Q10" s="4" t="n">
        <v>820</v>
      </c>
      <c r="R10" s="4" t="n">
        <v>1890</v>
      </c>
      <c r="S10" s="5">
        <f>Q10*3</f>
        <v/>
      </c>
      <c r="T10" s="2" t="n">
        <v>3</v>
      </c>
      <c r="U10" s="2" t="inlineStr">
        <is>
          <t>3+2 canone concordato</t>
        </is>
      </c>
      <c r="V10" s="2" t="inlineStr">
        <is>
          <t>Sì</t>
        </is>
      </c>
      <c r="W10" s="40">
        <f>IF(U10="3+2 canone concordato",0.1,0.21)</f>
        <v/>
      </c>
      <c r="X10" s="41" t="n">
        <v>1.3</v>
      </c>
      <c r="Y10" s="5">
        <f>Q10*(X10/100)</f>
        <v/>
      </c>
      <c r="Z10" s="5">
        <f>Q10+Y10</f>
        <v/>
      </c>
      <c r="AA10" s="5">
        <f>Q10*12</f>
        <v/>
      </c>
      <c r="AB10" s="4" t="n">
        <v>75</v>
      </c>
      <c r="AC10" s="5">
        <f>Z10+AB10</f>
        <v/>
      </c>
      <c r="AD10" s="2" t="inlineStr">
        <is>
          <t>Sì</t>
        </is>
      </c>
      <c r="AE10" s="3" t="inlineStr">
        <is>
          <t>15/05/2026</t>
        </is>
      </c>
      <c r="AF10" s="2">
        <f>IF(TODAY()&lt;=D10,"Attivo","Da verificare")</f>
        <v/>
      </c>
      <c r="AG10" s="2" t="inlineStr"/>
    </row>
  </sheetData>
  <conditionalFormatting sqref="AF2:AF10">
    <cfRule type="expression" priority="1" dxfId="0" stopIfTrue="1">
      <formula>AF2="Attivo"</formula>
    </cfRule>
    <cfRule type="expression" priority="2" dxfId="1" stopIfTrue="1">
      <formula>AF2="Da verificare"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2" customHeight="1">
      <c r="A1" s="10" t="inlineStr">
        <is>
          <t>RIEPILOGO CONTRATTI CANONE CONCORDATO 3+2</t>
        </is>
      </c>
    </row>
    <row r="2">
      <c r="A2" s="11" t="inlineStr">
        <is>
          <t>Aggiornato al: 22/06/2026</t>
        </is>
      </c>
    </row>
    <row r="3"/>
    <row r="4" ht="22" customHeight="1">
      <c r="A4" s="12" t="inlineStr">
        <is>
          <t>KPI PRINCIPALI</t>
        </is>
      </c>
      <c r="B4" s="13" t="inlineStr">
        <is>
          <t>VALORE</t>
        </is>
      </c>
    </row>
    <row r="5">
      <c r="A5" s="14" t="inlineStr">
        <is>
          <t>Contratti totali</t>
        </is>
      </c>
      <c r="B5" s="15">
        <f>COUNTA('Contratti_3+2'!A2:A10)</f>
        <v/>
      </c>
    </row>
    <row r="6">
      <c r="A6" s="16" t="inlineStr">
        <is>
          <t>Contratti attivi</t>
        </is>
      </c>
      <c r="B6" s="15">
        <f>COUNTIF('Contratti_3+2'!AF2:AF10,"Attivo")</f>
        <v/>
      </c>
    </row>
    <row r="7">
      <c r="A7" s="14" t="inlineStr">
        <is>
          <t>Canone mensile medio</t>
        </is>
      </c>
      <c r="B7" s="17">
        <f>IFERROR(AVERAGE('Contratti_3+2'!Q2:Q10),0)</f>
        <v/>
      </c>
    </row>
    <row r="8">
      <c r="A8" s="16" t="inlineStr">
        <is>
          <t>Canone annuo totale</t>
        </is>
      </c>
      <c r="B8" s="17">
        <f>IFERROR(SUM('Contratti_3+2'!AA2:AA10),0)</f>
        <v/>
      </c>
    </row>
    <row r="9">
      <c r="A9" s="14" t="inlineStr">
        <is>
          <t>Deposito medio</t>
        </is>
      </c>
      <c r="B9" s="17">
        <f>IFERROR(AVERAGE('Contratti_3+2'!R2:R10),0)</f>
        <v/>
      </c>
    </row>
    <row r="10">
      <c r="A10" s="16" t="inlineStr">
        <is>
          <t>Contratti cedolare secca</t>
        </is>
      </c>
      <c r="B10" s="15">
        <f>COUNTIF('Contratti_3+2'!V2:V10,"Sì")</f>
        <v/>
      </c>
    </row>
    <row r="11">
      <c r="A11" s="14" t="inlineStr">
        <is>
          <t>% Cedolare secca</t>
        </is>
      </c>
      <c r="B11" s="18">
        <f>IFERROR(COUNTIF('Contratti_3+2'!V2:V10,"Sì")/COUNTA('Contratti_3+2'!A2:A10),0)</f>
        <v/>
      </c>
    </row>
    <row r="12">
      <c r="A12" s="16" t="inlineStr">
        <is>
          <t>Incasso mensile totale</t>
        </is>
      </c>
      <c r="B12" s="17">
        <f>IFERROR(SUM('Contratti_3+2'!AC2:AC10),0)</f>
        <v/>
      </c>
    </row>
    <row r="13"/>
    <row r="14">
      <c r="A14" s="12" t="inlineStr">
        <is>
          <t>RIEPILOGO PER COMUNE</t>
        </is>
      </c>
      <c r="B14" s="13" t="inlineStr">
        <is>
          <t>N° Contratti</t>
        </is>
      </c>
      <c r="C14" s="13" t="inlineStr">
        <is>
          <t>Canone medio €</t>
        </is>
      </c>
      <c r="D14" s="13" t="inlineStr">
        <is>
          <t>Canone annuo €</t>
        </is>
      </c>
    </row>
    <row r="15">
      <c r="A15" s="19" t="inlineStr">
        <is>
          <t>Milano</t>
        </is>
      </c>
      <c r="B15" s="20">
        <f>COUNTIF('Contratti_3+2'!L2:L10,A15)</f>
        <v/>
      </c>
      <c r="C15" s="21">
        <f>IFERROR(SUMIF('Contratti_3+2'!L2:L10,A15,'Contratti_3+2'!Q2:Q10)/COUNTIF('Contratti_3+2'!L2:L10,A15),0)</f>
        <v/>
      </c>
      <c r="D15" s="21">
        <f>IFERROR(SUMIF('Contratti_3+2'!L2:L10,A15,'Contratti_3+2'!AA2:AA10),0)</f>
        <v/>
      </c>
    </row>
    <row r="16">
      <c r="A16" s="22" t="inlineStr">
        <is>
          <t>Roma</t>
        </is>
      </c>
      <c r="B16" s="23">
        <f>COUNTIF('Contratti_3+2'!L2:L10,A16)</f>
        <v/>
      </c>
      <c r="C16" s="24">
        <f>IFERROR(SUMIF('Contratti_3+2'!L2:L10,A16,'Contratti_3+2'!Q2:Q10)/COUNTIF('Contratti_3+2'!L2:L10,A16),0)</f>
        <v/>
      </c>
      <c r="D16" s="24">
        <f>IFERROR(SUMIF('Contratti_3+2'!L2:L10,A16,'Contratti_3+2'!AA2:AA10),0)</f>
        <v/>
      </c>
    </row>
    <row r="17">
      <c r="A17" s="19" t="inlineStr">
        <is>
          <t>Torino</t>
        </is>
      </c>
      <c r="B17" s="20">
        <f>COUNTIF('Contratti_3+2'!L2:L10,A17)</f>
        <v/>
      </c>
      <c r="C17" s="21">
        <f>IFERROR(SUMIF('Contratti_3+2'!L2:L10,A17,'Contratti_3+2'!Q2:Q10)/COUNTIF('Contratti_3+2'!L2:L10,A17),0)</f>
        <v/>
      </c>
      <c r="D17" s="21">
        <f>IFERROR(SUMIF('Contratti_3+2'!L2:L10,A17,'Contratti_3+2'!AA2:AA10),0)</f>
        <v/>
      </c>
    </row>
    <row r="18">
      <c r="A18" s="22" t="inlineStr">
        <is>
          <t>Bologna</t>
        </is>
      </c>
      <c r="B18" s="23">
        <f>COUNTIF('Contratti_3+2'!L2:L10,A18)</f>
        <v/>
      </c>
      <c r="C18" s="24">
        <f>IFERROR(SUMIF('Contratti_3+2'!L2:L10,A18,'Contratti_3+2'!Q2:Q10)/COUNTIF('Contratti_3+2'!L2:L10,A18),0)</f>
        <v/>
      </c>
      <c r="D18" s="24">
        <f>IFERROR(SUMIF('Contratti_3+2'!L2:L10,A18,'Contratti_3+2'!AA2:AA10),0)</f>
        <v/>
      </c>
    </row>
    <row r="19">
      <c r="A19" s="19" t="inlineStr">
        <is>
          <t>Firenze</t>
        </is>
      </c>
      <c r="B19" s="20">
        <f>COUNTIF('Contratti_3+2'!L2:L10,A19)</f>
        <v/>
      </c>
      <c r="C19" s="21">
        <f>IFERROR(SUMIF('Contratti_3+2'!L2:L10,A19,'Contratti_3+2'!Q2:Q10)/COUNTIF('Contratti_3+2'!L2:L10,A19),0)</f>
        <v/>
      </c>
      <c r="D19" s="21">
        <f>IFERROR(SUMIF('Contratti_3+2'!L2:L10,A19,'Contratti_3+2'!AA2:AA10),0)</f>
        <v/>
      </c>
    </row>
    <row r="20">
      <c r="A20" s="22" t="inlineStr">
        <is>
          <t>Napoli</t>
        </is>
      </c>
      <c r="B20" s="23">
        <f>COUNTIF('Contratti_3+2'!L2:L10,A20)</f>
        <v/>
      </c>
      <c r="C20" s="24">
        <f>IFERROR(SUMIF('Contratti_3+2'!L2:L10,A20,'Contratti_3+2'!Q2:Q10)/COUNTIF('Contratti_3+2'!L2:L10,A20),0)</f>
        <v/>
      </c>
      <c r="D20" s="24">
        <f>IFERROR(SUMIF('Contratti_3+2'!L2:L10,A20,'Contratti_3+2'!AA2:AA10),0)</f>
        <v/>
      </c>
    </row>
    <row r="21">
      <c r="A21" s="19" t="inlineStr">
        <is>
          <t>Palermo</t>
        </is>
      </c>
      <c r="B21" s="20">
        <f>COUNTIF('Contratti_3+2'!L2:L10,A21)</f>
        <v/>
      </c>
      <c r="C21" s="21">
        <f>IFERROR(SUMIF('Contratti_3+2'!L2:L10,A21,'Contratti_3+2'!Q2:Q10)/COUNTIF('Contratti_3+2'!L2:L10,A21),0)</f>
        <v/>
      </c>
      <c r="D21" s="21">
        <f>IFERROR(SUMIF('Contratti_3+2'!L2:L10,A21,'Contratti_3+2'!AA2:AA10),0)</f>
        <v/>
      </c>
    </row>
    <row r="22">
      <c r="A22" s="22" t="inlineStr">
        <is>
          <t>Genova</t>
        </is>
      </c>
      <c r="B22" s="23">
        <f>COUNTIF('Contratti_3+2'!L2:L10,A22)</f>
        <v/>
      </c>
      <c r="C22" s="24">
        <f>IFERROR(SUMIF('Contratti_3+2'!L2:L10,A22,'Contratti_3+2'!Q2:Q10)/COUNTIF('Contratti_3+2'!L2:L10,A22),0)</f>
        <v/>
      </c>
      <c r="D22" s="24">
        <f>IFERROR(SUMIF('Contratti_3+2'!L2:L10,A22,'Contratti_3+2'!AA2:AA10),0)</f>
        <v/>
      </c>
    </row>
    <row r="23">
      <c r="A23" s="25" t="inlineStr">
        <is>
          <t>TOTALE</t>
        </is>
      </c>
      <c r="B23" s="26">
        <f>SUM(B15:B22)</f>
        <v/>
      </c>
      <c r="C23" s="27">
        <f>IFERROR(SUM(C15:C22)/COUNTIF(B15:B22,"&gt;0"),0)</f>
        <v/>
      </c>
      <c r="D23" s="27">
        <f>SUM(D15:D22)</f>
        <v/>
      </c>
    </row>
    <row r="24"/>
    <row r="25">
      <c r="A25" s="12" t="inlineStr">
        <is>
          <t>SIMULAZIONE FINANZIAMENTO IMMOBILE</t>
        </is>
      </c>
      <c r="B25" s="28" t="inlineStr">
        <is>
          <t>PARAMETRI</t>
        </is>
      </c>
    </row>
    <row r="26">
      <c r="A26" s="16" t="inlineStr">
        <is>
          <t>Valore immobile €</t>
        </is>
      </c>
      <c r="B26" s="4" t="n">
        <v>180000</v>
      </c>
    </row>
    <row r="27">
      <c r="A27" s="14" t="inlineStr">
        <is>
          <t>LTV (% finanziato)</t>
        </is>
      </c>
      <c r="B27" s="43" t="n">
        <v>0.75</v>
      </c>
    </row>
    <row r="28">
      <c r="A28" s="16" t="inlineStr">
        <is>
          <t>Importo mutuo €</t>
        </is>
      </c>
      <c r="B28" s="4">
        <f>B26*B27</f>
        <v/>
      </c>
    </row>
    <row r="29">
      <c r="A29" s="14" t="inlineStr">
        <is>
          <t>TAN annuo</t>
        </is>
      </c>
      <c r="B29" s="43" t="n">
        <v>0.035</v>
      </c>
    </row>
    <row r="30">
      <c r="A30" s="16" t="inlineStr">
        <is>
          <t>Durata anni</t>
        </is>
      </c>
      <c r="B30" s="30" t="n">
        <v>20</v>
      </c>
    </row>
    <row r="31">
      <c r="A31" s="14" t="inlineStr">
        <is>
          <t>Rata mensile stimata €</t>
        </is>
      </c>
      <c r="B31" s="4">
        <f>IFERROR(PMT(B29/12,B30*12,-B28),0)</f>
        <v/>
      </c>
    </row>
    <row r="32"/>
    <row r="33"/>
    <row r="34">
      <c r="F34" s="31" t="inlineStr">
        <is>
          <t>Comune</t>
        </is>
      </c>
      <c r="G34" s="31" t="inlineStr">
        <is>
          <t>Canone medio €</t>
        </is>
      </c>
    </row>
    <row r="35">
      <c r="F35" t="inlineStr">
        <is>
          <t>Milano</t>
        </is>
      </c>
      <c r="G35" s="32" t="n">
        <v>785</v>
      </c>
    </row>
    <row r="36">
      <c r="F36" t="inlineStr">
        <is>
          <t>Roma</t>
        </is>
      </c>
      <c r="G36" s="32" t="n">
        <v>1100</v>
      </c>
    </row>
    <row r="37">
      <c r="F37" t="inlineStr">
        <is>
          <t>Torino</t>
        </is>
      </c>
      <c r="G37" s="32" t="n">
        <v>580</v>
      </c>
    </row>
    <row r="38">
      <c r="F38" t="inlineStr">
        <is>
          <t>Bologna</t>
        </is>
      </c>
      <c r="G38" s="32" t="n">
        <v>900</v>
      </c>
    </row>
    <row r="39">
      <c r="F39" t="inlineStr">
        <is>
          <t>Firenze</t>
        </is>
      </c>
      <c r="G39" s="32" t="n">
        <v>680</v>
      </c>
    </row>
    <row r="40">
      <c r="F40" t="inlineStr">
        <is>
          <t>Napoli</t>
        </is>
      </c>
      <c r="G40" s="32" t="n">
        <v>950</v>
      </c>
    </row>
    <row r="41">
      <c r="F41" t="inlineStr">
        <is>
          <t>Palermo</t>
        </is>
      </c>
      <c r="G41" s="32" t="n">
        <v>490</v>
      </c>
    </row>
    <row r="42">
      <c r="F42" t="inlineStr">
        <is>
          <t>Genova</t>
        </is>
      </c>
      <c r="G42" s="32" t="n">
        <v>780</v>
      </c>
    </row>
    <row r="43"/>
    <row r="44"/>
    <row r="45"/>
    <row r="46"/>
    <row r="47"/>
    <row r="48"/>
    <row r="49"/>
    <row r="50">
      <c r="F50" s="31" t="inlineStr">
        <is>
          <t>Stato</t>
        </is>
      </c>
      <c r="G50" s="31" t="inlineStr">
        <is>
          <t>Numero</t>
        </is>
      </c>
    </row>
    <row r="51">
      <c r="F51" t="inlineStr">
        <is>
          <t>Attivo</t>
        </is>
      </c>
      <c r="G51" t="n">
        <v>7</v>
      </c>
    </row>
    <row r="52">
      <c r="F52" t="inlineStr">
        <is>
          <t>Da verificare</t>
        </is>
      </c>
      <c r="G52" t="n">
        <v>2</v>
      </c>
    </row>
    <row r="53"/>
    <row r="54"/>
    <row r="55"/>
    <row r="56">
      <c r="F56" s="31" t="inlineStr">
        <is>
          <t>Contratto</t>
        </is>
      </c>
      <c r="G56" s="31" t="inlineStr">
        <is>
          <t>Canone base €</t>
        </is>
      </c>
      <c r="H56" s="31" t="inlineStr">
        <is>
          <t>Canone aggiornato €</t>
        </is>
      </c>
    </row>
    <row r="57">
      <c r="F57" t="inlineStr">
        <is>
          <t>CC-2026-001</t>
        </is>
      </c>
      <c r="G57" s="32" t="n">
        <v>750</v>
      </c>
      <c r="H57" s="32" t="n">
        <v>759</v>
      </c>
    </row>
    <row r="58">
      <c r="F58" t="inlineStr">
        <is>
          <t>CC-2026-002</t>
        </is>
      </c>
      <c r="G58" s="32" t="n">
        <v>1100</v>
      </c>
      <c r="H58" s="32" t="n">
        <v>1113.2</v>
      </c>
    </row>
    <row r="59">
      <c r="F59" t="inlineStr">
        <is>
          <t>CC-2026-003</t>
        </is>
      </c>
      <c r="G59" s="32" t="n">
        <v>580</v>
      </c>
      <c r="H59" s="32" t="n">
        <v>588.7</v>
      </c>
    </row>
    <row r="60">
      <c r="F60" t="inlineStr">
        <is>
          <t>CC-2026-004</t>
        </is>
      </c>
      <c r="G60" s="32" t="n">
        <v>900</v>
      </c>
      <c r="H60" s="32" t="n">
        <v>911.7</v>
      </c>
    </row>
    <row r="61">
      <c r="F61" t="inlineStr">
        <is>
          <t>CC-2026-005</t>
        </is>
      </c>
      <c r="G61" s="32" t="n">
        <v>680</v>
      </c>
      <c r="H61" s="32" t="n">
        <v>687.48</v>
      </c>
    </row>
    <row r="62">
      <c r="F62" t="inlineStr">
        <is>
          <t>CC-2026-006</t>
        </is>
      </c>
      <c r="G62" s="32" t="n">
        <v>950</v>
      </c>
      <c r="H62" s="32" t="n">
        <v>963.3</v>
      </c>
    </row>
    <row r="63">
      <c r="F63" t="inlineStr">
        <is>
          <t>CC-2026-007</t>
        </is>
      </c>
      <c r="G63" s="32" t="n">
        <v>490</v>
      </c>
      <c r="H63" s="32" t="n">
        <v>494.9</v>
      </c>
    </row>
    <row r="64">
      <c r="F64" t="inlineStr">
        <is>
          <t>CC-2026-008</t>
        </is>
      </c>
      <c r="G64" s="32" t="n">
        <v>780</v>
      </c>
      <c r="H64" s="32" t="n">
        <v>789.36</v>
      </c>
    </row>
    <row r="65">
      <c r="F65" t="inlineStr">
        <is>
          <t>CC-2026-009</t>
        </is>
      </c>
      <c r="G65" s="32" t="n">
        <v>820</v>
      </c>
      <c r="H65" s="32" t="n">
        <v>830.66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selection activeCell="A1" sqref="A1"/>
    </sheetView>
  </sheetViews>
  <sheetFormatPr baseColWidth="8" defaultRowHeight="15"/>
  <cols>
    <col width="30" customWidth="1" min="1" max="1"/>
    <col width="75" customWidth="1" min="2" max="2"/>
  </cols>
  <sheetData>
    <row r="1" ht="36" customHeight="1">
      <c r="A1" s="33" t="inlineStr">
        <is>
          <t>GUIDA OPERATIVA — CONTRATTO CANONE CONCORDATO 3+2</t>
        </is>
      </c>
      <c r="B1" s="34" t="n"/>
    </row>
    <row r="2" ht="28" customHeight="1">
      <c r="A2" s="35" t="inlineStr">
        <is>
          <t>SEZIONE</t>
        </is>
      </c>
      <c r="B2" s="35" t="inlineStr">
        <is>
          <t>DESCRIZIONE</t>
        </is>
      </c>
    </row>
    <row r="3" ht="28" customHeight="1">
      <c r="A3" s="36" t="inlineStr"/>
      <c r="B3" s="37" t="inlineStr"/>
    </row>
    <row r="4" ht="28" customHeight="1">
      <c r="A4" s="38" t="inlineStr">
        <is>
          <t>FOGLIO: Contratti_3+2</t>
        </is>
      </c>
      <c r="B4" s="39" t="inlineStr">
        <is>
          <t>Foglio principale con tutte le informazioni contrattuali. Compilare una riga per ogni contratto attivo o storico.</t>
        </is>
      </c>
    </row>
    <row r="5" ht="28" customHeight="1">
      <c r="A5" s="36" t="inlineStr">
        <is>
          <t>FOGLIO: Riepilogo</t>
        </is>
      </c>
      <c r="B5" s="37" t="inlineStr">
        <is>
          <t>Dashboard con KPI, grafici e prospetto per comune. I valori si aggiornano automaticamente dai dati del foglio principale.</t>
        </is>
      </c>
    </row>
    <row r="6" ht="28" customHeight="1">
      <c r="A6" s="38" t="inlineStr"/>
      <c r="B6" s="39" t="inlineStr"/>
    </row>
    <row r="7" ht="28" customHeight="1">
      <c r="A7" s="35" t="inlineStr">
        <is>
          <t>COLONNE PRINCIPALI</t>
        </is>
      </c>
      <c r="B7" s="35" t="inlineStr"/>
    </row>
    <row r="8" ht="28" customHeight="1">
      <c r="A8" s="38" t="inlineStr">
        <is>
          <t>ID Contratto</t>
        </is>
      </c>
      <c r="B8" s="39" t="inlineStr">
        <is>
          <t>Codice univoco del contratto (es. CC-2026-001). Assegnare progressivamente.</t>
        </is>
      </c>
    </row>
    <row r="9" ht="28" customHeight="1">
      <c r="A9" s="36" t="inlineStr">
        <is>
          <t>Data firma / decorrenza</t>
        </is>
      </c>
      <c r="B9" s="37" t="inlineStr">
        <is>
          <t>Indicare in formato GG/MM/AAAA. La decorrenza è la data di inizio effettiva della locazione.</t>
        </is>
      </c>
    </row>
    <row r="10" ht="28" customHeight="1">
      <c r="A10" s="38" t="inlineStr">
        <is>
          <t>Data sc. 1° rinnovo</t>
        </is>
      </c>
      <c r="B10" s="39" t="inlineStr">
        <is>
          <t>Scadenza dopo i primi 3 anni. Il contratto si rinnova tacitamente per altri 2 anni salvo disdetta.</t>
        </is>
      </c>
    </row>
    <row r="11" ht="28" customHeight="1">
      <c r="A11" s="36" t="inlineStr">
        <is>
          <t>Data sc. 2° rinnovo</t>
        </is>
      </c>
      <c r="B11" s="37" t="inlineStr">
        <is>
          <t>Scadenza finale dopo 5 anni totali (3+2). Dopo questa data occorre rinnovare o stipulare nuovo contratto.</t>
        </is>
      </c>
    </row>
    <row r="12" ht="28" customHeight="1">
      <c r="A12" s="38" t="inlineStr">
        <is>
          <t>Locatore / Inquilino</t>
        </is>
      </c>
      <c r="B12" s="39" t="inlineStr">
        <is>
          <t>Inserire nome completo e codice fiscale di entrambe le parti. Per società: ragione sociale e P.IVA.</t>
        </is>
      </c>
    </row>
    <row r="13" ht="28" customHeight="1">
      <c r="A13" s="36" t="inlineStr">
        <is>
          <t>Categoria catastale</t>
        </is>
      </c>
      <c r="B13" s="37" t="inlineStr">
        <is>
          <t>Categoria dell'immobile (A/1, A/2, A/3, A/4, ecc.) come da visura catastale.</t>
        </is>
      </c>
    </row>
    <row r="14" ht="28" customHeight="1">
      <c r="A14" s="38" t="inlineStr">
        <is>
          <t>Rendita catastale</t>
        </is>
      </c>
      <c r="B14" s="39" t="inlineStr">
        <is>
          <t>Valore in € dalla visura catastale. Base per calcolo IMU/TARI.</t>
        </is>
      </c>
    </row>
    <row r="15" ht="28" customHeight="1">
      <c r="A15" s="36" t="inlineStr">
        <is>
          <t>Canone mensile concordato</t>
        </is>
      </c>
      <c r="B15" s="37" t="inlineStr">
        <is>
          <t>Canone stabilito dagli accordi territoriali tra organizzazioni di categoria. Celle gialle = inserire manualmente.</t>
        </is>
      </c>
    </row>
    <row r="16" ht="28" customHeight="1">
      <c r="A16" s="38" t="inlineStr">
        <is>
          <t>Deposito max consentito</t>
        </is>
      </c>
      <c r="B16" s="39" t="inlineStr">
        <is>
          <t>Calcolato automaticamente: massimo 3 mensilità di canone (art. 11 L. 392/1978).</t>
        </is>
      </c>
    </row>
    <row r="17" ht="28" customHeight="1">
      <c r="A17" s="36" t="inlineStr">
        <is>
          <t>Aliquota cedolare</t>
        </is>
      </c>
      <c r="B17" s="37" t="inlineStr">
        <is>
          <t>Calcolata automaticamente: 10% per contratti concordato, 21% per regime ordinario.</t>
        </is>
      </c>
    </row>
    <row r="18" ht="28" customHeight="1">
      <c r="A18" s="38" t="inlineStr">
        <is>
          <t>ISTAT annuo %</t>
        </is>
      </c>
      <c r="B18" s="39" t="inlineStr">
        <is>
          <t>Inserire la variazione ISTAT annua comunicata dall'ISTAT (di solito tra 1% e 2%). Celle gialle.</t>
        </is>
      </c>
    </row>
    <row r="19" ht="28" customHeight="1">
      <c r="A19" s="36" t="inlineStr">
        <is>
          <t>Adeguamento ISTAT €</t>
        </is>
      </c>
      <c r="B19" s="37" t="inlineStr">
        <is>
          <t>Incremento mensile automatico basato sul canone e sulla variazione ISTAT inserita.</t>
        </is>
      </c>
    </row>
    <row r="20" ht="28" customHeight="1">
      <c r="A20" s="38" t="inlineStr">
        <is>
          <t>Canone aggiornato €</t>
        </is>
      </c>
      <c r="B20" s="39" t="inlineStr">
        <is>
          <t>Canone mensile dopo adeguamento ISTAT = Canone + Adeguamento ISTAT.</t>
        </is>
      </c>
    </row>
    <row r="21" ht="28" customHeight="1">
      <c r="A21" s="36" t="inlineStr">
        <is>
          <t>Canone annuo lordo €</t>
        </is>
      </c>
      <c r="B21" s="37" t="inlineStr">
        <is>
          <t>Totale annuo = Canone mensile × 12 (lordo, al netto delle spese).</t>
        </is>
      </c>
    </row>
    <row r="22" ht="28" customHeight="1">
      <c r="A22" s="38" t="inlineStr">
        <is>
          <t>Registrazione RLI</t>
        </is>
      </c>
      <c r="B22" s="39" t="inlineStr">
        <is>
          <t>Indicare Sì/No. La registrazione tramite modello RLI è obbligatoria entro 30 giorni dalla stipula.</t>
        </is>
      </c>
    </row>
    <row r="23" ht="28" customHeight="1">
      <c r="A23" s="36" t="inlineStr">
        <is>
          <t>Stato contratto</t>
        </is>
      </c>
      <c r="B23" s="37" t="inlineStr">
        <is>
          <t>Calcolato automaticamente: 'Attivo' se la data odierna è antecedente la scadenza 1° rinnovo.</t>
        </is>
      </c>
    </row>
    <row r="24" ht="28" customHeight="1">
      <c r="A24" s="38" t="inlineStr"/>
      <c r="B24" s="39" t="inlineStr"/>
    </row>
    <row r="25" ht="28" customHeight="1">
      <c r="A25" s="35" t="inlineStr">
        <is>
          <t>NOTE NORMATIVE</t>
        </is>
      </c>
      <c r="B25" s="35" t="inlineStr"/>
    </row>
    <row r="26" ht="28" customHeight="1">
      <c r="A26" s="38" t="inlineStr">
        <is>
          <t>Canone concordato 3+2</t>
        </is>
      </c>
      <c r="B26" s="39" t="inlineStr">
        <is>
          <t>Contratto a canone concordato ai sensi della L. 431/1998 art. 2 comma 3. Il canone è fissato dagli accordi territoriali locali tra associazioni di proprietari e inquilini.</t>
        </is>
      </c>
    </row>
    <row r="27" ht="28" customHeight="1">
      <c r="A27" s="36" t="inlineStr">
        <is>
          <t>Cedolare secca 10%</t>
        </is>
      </c>
      <c r="B27" s="37" t="inlineStr">
        <is>
          <t>I contratti a canone concordato in comuni ad alta tensione abitativa beneficiano dell'aliquota agevolata del 10% (D.L. 47/2014). Verificare il comune.</t>
        </is>
      </c>
    </row>
    <row r="28" ht="28" customHeight="1">
      <c r="A28" s="38" t="inlineStr">
        <is>
          <t>Deposito cauzionale</t>
        </is>
      </c>
      <c r="B28" s="39" t="inlineStr">
        <is>
          <t>Non può superare 3 mensilità di canone (art. 11 L. 392/1978). Deve essere restituito alla fine della locazione salvo danni.</t>
        </is>
      </c>
    </row>
    <row r="29" ht="28" customHeight="1">
      <c r="A29" s="36" t="inlineStr">
        <is>
          <t>Registrazione RLI</t>
        </is>
      </c>
      <c r="B29" s="37" t="inlineStr">
        <is>
          <t>Obbligo di registrazione entro 30 giorni dalla stipula tramite Modello RLI presso l'Agenzia delle Entrate o telematicamente.</t>
        </is>
      </c>
    </row>
    <row r="30" ht="28" customHeight="1">
      <c r="A30" s="38" t="inlineStr">
        <is>
          <t>Adeguamento ISTAT</t>
        </is>
      </c>
      <c r="B30" s="39" t="inlineStr">
        <is>
          <t>Verificare annualmente la variazione ISTAT FOI (Famiglie di Operai e Impiegati) pubblicata dall'ISTAT. Aggiornare la colonna X.</t>
        </is>
      </c>
    </row>
    <row r="31" ht="28" customHeight="1">
      <c r="A31" s="36" t="inlineStr">
        <is>
          <t>Controllo scadenze</t>
        </is>
      </c>
      <c r="B31" s="37" t="inlineStr">
        <is>
          <t>Monitorare la colonna 'Data sc. 1° rinnovo' con almeno 6 mesi di anticipo per comunicare eventuale disdetta.</t>
        </is>
      </c>
    </row>
    <row r="32" ht="28" customHeight="1">
      <c r="A32" s="38" t="inlineStr">
        <is>
          <t>IMU</t>
        </is>
      </c>
      <c r="B32" s="39" t="inlineStr">
        <is>
          <t>L'IMU è a carico del proprietario. La rendita catastale rivalutata del 5% × coefficiente catastale è la base imponibile.</t>
        </is>
      </c>
    </row>
    <row r="33" ht="28" customHeight="1">
      <c r="A33" s="36" t="inlineStr"/>
      <c r="B33" s="37" t="inlineStr"/>
    </row>
    <row r="34" ht="28" customHeight="1">
      <c r="A34" s="35" t="inlineStr">
        <is>
          <t>LEGENDA COLORI</t>
        </is>
      </c>
      <c r="B34" s="35" t="inlineStr"/>
    </row>
    <row r="35" ht="28" customHeight="1">
      <c r="A35" s="36" t="inlineStr">
        <is>
          <t>Sfondo giallo (#FFFBEB)</t>
        </is>
      </c>
      <c r="B35" s="37" t="inlineStr">
        <is>
          <t>Celle di input: inserire i dati manualmente.</t>
        </is>
      </c>
    </row>
    <row r="36" ht="28" customHeight="1">
      <c r="A36" s="38" t="inlineStr">
        <is>
          <t>Sfondo verde (#DCFCE7)</t>
        </is>
      </c>
      <c r="B36" s="39" t="inlineStr">
        <is>
          <t>Contratto con stato 'Attivo'.</t>
        </is>
      </c>
    </row>
    <row r="37" ht="28" customHeight="1">
      <c r="A37" s="36" t="inlineStr">
        <is>
          <t>Sfondo rosso (#FEE2E2)</t>
        </is>
      </c>
      <c r="B37" s="37" t="inlineStr">
        <is>
          <t>Contratto 'Da verificare' (scaduto o in scadenza).</t>
        </is>
      </c>
    </row>
    <row r="38" ht="28" customHeight="1">
      <c r="A38" s="38" t="inlineStr">
        <is>
          <t>Intestazioni scure (#1E293B)</t>
        </is>
      </c>
      <c r="B38" s="39" t="inlineStr">
        <is>
          <t>Titoli principali dei fogli e tabelle.</t>
        </is>
      </c>
    </row>
    <row r="39" ht="28" customHeight="1">
      <c r="A39" s="36" t="inlineStr">
        <is>
          <t>Intestazioni rosse (#C8102E)</t>
        </is>
      </c>
      <c r="B39" s="37" t="inlineStr">
        <is>
          <t>Sezioni e sottotitoli del riepilogo.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2026-06-22T03:02:15Z</dcterms:created>
  <dcterms:modified xmlns:dcterms="http://purl.org/dc/terms/" xmlns:xsi="http://www.w3.org/2001/XMLSchema-instance" xsi:type="dcterms:W3CDTF">2026-06-22T03:02:15Z</dcterms:modified>
</cp:coreProperties>
</file>