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to" sheetId="1" state="visible" r:id="rId1"/>
    <sheet xmlns:r="http://schemas.openxmlformats.org/officeDocument/2006/relationships" name="Pagamenti" sheetId="2" state="visible" r:id="rId2"/>
    <sheet xmlns:r="http://schemas.openxmlformats.org/officeDocument/2006/relationships" name="Riepilogo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.00&quot;%&quot;"/>
  </numFmts>
  <fonts count="17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sz val="10"/>
    </font>
    <font>
      <b val="1"/>
      <color rgb="001E293B"/>
      <sz val="11"/>
    </font>
    <font>
      <b val="1"/>
      <color rgb="001E293B"/>
      <sz val="9"/>
    </font>
    <font>
      <b val="1"/>
      <sz val="10"/>
    </font>
    <font>
      <b val="1"/>
      <color rgb="0016A34A"/>
      <sz val="10"/>
    </font>
    <font>
      <b val="1"/>
      <color rgb="001E293B"/>
      <sz val="10"/>
    </font>
    <font>
      <b val="1"/>
      <sz val="11"/>
    </font>
    <font>
      <b val="1"/>
      <sz val="9"/>
    </font>
    <font>
      <b val="1"/>
      <color rgb="0016A34A"/>
    </font>
    <font>
      <b val="1"/>
      <color rgb="00DC2626"/>
    </font>
    <font>
      <b val="1"/>
      <color rgb="00CA8A04"/>
    </font>
    <font>
      <b val="1"/>
    </font>
    <font>
      <b val="1"/>
      <color rgb="00FFFFFF"/>
      <sz val="10"/>
    </font>
    <font>
      <b val="1"/>
      <sz val="12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F0FDF4"/>
      </patternFill>
    </fill>
    <fill>
      <patternFill patternType="solid">
        <fgColor rgb="00FFFBEB"/>
      </patternFill>
    </fill>
    <fill>
      <patternFill patternType="solid">
        <fgColor rgb="00C8102E"/>
      </patternFill>
    </fill>
    <fill>
      <patternFill patternType="solid">
        <fgColor rgb="0016A34A"/>
      </patternFill>
    </fill>
    <fill>
      <patternFill patternType="solid">
        <fgColor rgb="00DC262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4" fillId="5" borderId="1" pivotButton="0" quotePrefix="0" xfId="0"/>
    <xf numFmtId="165" fontId="6" fillId="5" borderId="1" applyAlignment="1" pivotButton="0" quotePrefix="0" xfId="0">
      <alignment horizontal="right" vertical="center"/>
    </xf>
    <xf numFmtId="165" fontId="7" fillId="6" borderId="1" applyAlignment="1" pivotButton="0" quotePrefix="0" xfId="0">
      <alignment horizontal="right" vertical="center"/>
    </xf>
    <xf numFmtId="166" fontId="7" fillId="6" borderId="1" applyAlignment="1" pivotButton="0" quotePrefix="0" xfId="0">
      <alignment horizontal="right" vertical="center"/>
    </xf>
    <xf numFmtId="0" fontId="6" fillId="0" borderId="1" pivotButton="0" quotePrefix="0" xfId="0"/>
    <xf numFmtId="0" fontId="8" fillId="5" borderId="1" pivotButton="0" quotePrefix="0" xfId="0"/>
    <xf numFmtId="0" fontId="10" fillId="5" borderId="1" applyAlignment="1" pivotButton="0" quotePrefix="0" xfId="0">
      <alignment horizontal="center" vertical="center" wrapText="1"/>
    </xf>
    <xf numFmtId="0" fontId="9" fillId="0" borderId="1" pivotButton="0" quotePrefix="0" xfId="0"/>
    <xf numFmtId="0" fontId="11" fillId="0" borderId="1" pivotButton="0" quotePrefix="0" xfId="0"/>
    <xf numFmtId="0" fontId="12" fillId="0" borderId="1" pivotButton="0" quotePrefix="0" xfId="0"/>
    <xf numFmtId="0" fontId="13" fillId="0" borderId="1" pivotButton="0" quotePrefix="0" xfId="0"/>
    <xf numFmtId="0" fontId="14" fillId="0" borderId="1" pivotButton="0" quotePrefix="0" xfId="0"/>
    <xf numFmtId="0" fontId="15" fillId="2" borderId="1" applyAlignment="1" pivotButton="0" quotePrefix="0" xfId="0">
      <alignment horizontal="left" vertical="center" wrapText="1"/>
    </xf>
    <xf numFmtId="1" fontId="16" fillId="7" borderId="1" applyAlignment="1" pivotButton="0" quotePrefix="0" xfId="0">
      <alignment horizontal="right" vertical="center"/>
    </xf>
    <xf numFmtId="0" fontId="15" fillId="8" borderId="1" applyAlignment="1" pivotButton="0" quotePrefix="0" xfId="0">
      <alignment horizontal="left" vertical="center" wrapText="1"/>
    </xf>
    <xf numFmtId="165" fontId="16" fillId="7" borderId="1" applyAlignment="1" pivotButton="0" quotePrefix="0" xfId="0">
      <alignment horizontal="right" vertical="center"/>
    </xf>
    <xf numFmtId="0" fontId="15" fillId="9" borderId="1" applyAlignment="1" pivotButton="0" quotePrefix="0" xfId="0">
      <alignment horizontal="left" vertical="center" wrapText="1"/>
    </xf>
    <xf numFmtId="0" fontId="15" fillId="10" borderId="1" applyAlignment="1" pivotButton="0" quotePrefix="0" xfId="0">
      <alignment horizontal="left" vertical="center" wrapText="1"/>
    </xf>
    <xf numFmtId="166" fontId="16" fillId="7" borderId="1" applyAlignment="1" pivotButton="0" quotePrefix="0" xfId="0">
      <alignment horizontal="right" vertical="center"/>
    </xf>
    <xf numFmtId="0" fontId="0" fillId="0" borderId="1" pivotButton="0" quotePrefix="0" xfId="0"/>
    <xf numFmtId="165" fontId="0" fillId="0" borderId="1" pivotButton="0" quotePrefix="0" xfId="0"/>
    <xf numFmtId="0" fontId="15" fillId="2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CA8A04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Mensile per Contratto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'Riepilogo'!E21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'Riepilogo'!$D$22:$D$30</f>
            </numRef>
          </cat>
          <val>
            <numRef>
              <f>'Riepilogo'!$E$22:$E$30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Canone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Stati Pagamento</a:t>
            </a:r>
          </a:p>
        </rich>
      </tx>
    </title>
    <plotArea>
      <pieChart>
        <varyColors val="1"/>
        <ser>
          <idx val="0"/>
          <order val="0"/>
          <tx>
            <strRef>
              <f>'Riepilogo'!H21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CA8A04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'Riepilogo'!$G$22:$G$24</f>
            </numRef>
          </cat>
          <val>
            <numRef>
              <f>'Riepilogo'!$H$22:$H$24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Incassi Mensili 2026</a:t>
            </a:r>
          </a:p>
        </rich>
      </tx>
    </title>
    <plotArea>
      <lineChart>
        <grouping val="standard"/>
        <ser>
          <idx val="0"/>
          <order val="0"/>
          <tx>
            <strRef>
              <f>'Riepilogo'!E33</f>
            </strRef>
          </tx>
          <spPr>
            <a:ln xmlns:a="http://schemas.openxmlformats.org/drawingml/2006/main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'Riepilogo'!$D$34:$D$43</f>
            </numRef>
          </cat>
          <val>
            <numRef>
              <f>'Riepilogo'!$E$34:$E$43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34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20" customWidth="1" min="3" max="3"/>
    <col width="12" customWidth="1" min="4" max="4"/>
    <col width="20" customWidth="1" min="5" max="5"/>
    <col width="20" customWidth="1" min="6" max="6"/>
    <col width="18" customWidth="1" min="7" max="7"/>
    <col width="18" customWidth="1" min="8" max="8"/>
    <col width="28" customWidth="1" min="9" max="9"/>
    <col width="14" customWidth="1" min="10" max="10"/>
    <col width="10" customWidth="1" min="11" max="11"/>
    <col width="32" customWidth="1" min="12" max="12"/>
    <col width="13" customWidth="1" min="13" max="13"/>
    <col width="13" customWidth="1" min="14" max="14"/>
    <col width="16" customWidth="1" min="15" max="15"/>
    <col width="18" customWidth="1" min="16" max="16"/>
    <col width="18" customWidth="1" min="17" max="17"/>
    <col width="14" customWidth="1" min="18" max="18"/>
    <col width="16" customWidth="1" min="19" max="19"/>
    <col width="10" customWidth="1" min="20" max="20"/>
    <col width="16" customWidth="1" min="21" max="21"/>
  </cols>
  <sheetData>
    <row r="1" ht="32" customHeight="1">
      <c r="A1" s="1" t="inlineStr">
        <is>
          <t>REGISTRO CONTRATTI DI LOCAZIONE — STUDENTI UNIVERSITARI 2026</t>
        </is>
      </c>
    </row>
    <row r="2" ht="36" customHeight="1">
      <c r="A2" s="2" t="inlineStr">
        <is>
          <t>ID Contratto</t>
        </is>
      </c>
      <c r="B2" s="2" t="inlineStr">
        <is>
          <t>Locatore</t>
        </is>
      </c>
      <c r="C2" s="2" t="inlineStr">
        <is>
          <t>Cod. Fiscale Locatore</t>
        </is>
      </c>
      <c r="D2" s="2" t="inlineStr">
        <is>
          <t>Società/Privato</t>
        </is>
      </c>
      <c r="E2" s="2" t="inlineStr">
        <is>
          <t>Inquilino 1</t>
        </is>
      </c>
      <c r="F2" s="2" t="inlineStr">
        <is>
          <t>Inquilino 2</t>
        </is>
      </c>
      <c r="G2" s="2" t="inlineStr">
        <is>
          <t>C.F. Inquilino 1</t>
        </is>
      </c>
      <c r="H2" s="2" t="inlineStr">
        <is>
          <t>C.F. Inquilino 2</t>
        </is>
      </c>
      <c r="I2" s="2" t="inlineStr">
        <is>
          <t>Indirizzo Immobile</t>
        </is>
      </c>
      <c r="J2" s="2" t="inlineStr">
        <is>
          <t>Comune</t>
        </is>
      </c>
      <c r="K2" s="2" t="inlineStr">
        <is>
          <t>Provincia</t>
        </is>
      </c>
      <c r="L2" s="2" t="inlineStr">
        <is>
          <t>Tipo Contratto</t>
        </is>
      </c>
      <c r="M2" s="2" t="inlineStr">
        <is>
          <t>Data Inizio</t>
        </is>
      </c>
      <c r="N2" s="2" t="inlineStr">
        <is>
          <t>Data Fine</t>
        </is>
      </c>
      <c r="O2" s="2" t="inlineStr">
        <is>
          <t>Canone Mensile €</t>
        </is>
      </c>
      <c r="P2" s="2" t="inlineStr">
        <is>
          <t>Deposito Cauzionale €</t>
        </is>
      </c>
      <c r="Q2" s="2" t="inlineStr">
        <is>
          <t>Spese Cond. Mensili €</t>
        </is>
      </c>
      <c r="R2" s="2" t="inlineStr">
        <is>
          <t>Cedolare Secca %</t>
        </is>
      </c>
      <c r="S2" s="2" t="inlineStr">
        <is>
          <t>Registrazione RLI</t>
        </is>
      </c>
      <c r="T2" s="2" t="inlineStr">
        <is>
          <t>APE</t>
        </is>
      </c>
      <c r="U2" s="2" t="inlineStr">
        <is>
          <t>Stato Contratto</t>
        </is>
      </c>
    </row>
    <row r="3">
      <c r="A3" s="3" t="inlineStr">
        <is>
          <t>CTR-001</t>
        </is>
      </c>
      <c r="B3" s="3" t="inlineStr">
        <is>
          <t>Mario Verdi</t>
        </is>
      </c>
      <c r="C3" s="3" t="inlineStr">
        <is>
          <t>VRDMRA60A01F205X</t>
        </is>
      </c>
      <c r="D3" s="3" t="inlineStr">
        <is>
          <t>Privato</t>
        </is>
      </c>
      <c r="E3" s="3" t="inlineStr">
        <is>
          <t>Marco Rossi</t>
        </is>
      </c>
      <c r="F3" s="3" t="inlineStr">
        <is>
          <t>Giulia Bianchi</t>
        </is>
      </c>
      <c r="G3" s="3" t="inlineStr">
        <is>
          <t>RSSMRC01H01F205X</t>
        </is>
      </c>
      <c r="H3" s="3" t="inlineStr">
        <is>
          <t>BNCGLI02A41F205Y</t>
        </is>
      </c>
      <c r="I3" s="3" t="inlineStr">
        <is>
          <t>Via Zamboni 21</t>
        </is>
      </c>
      <c r="J3" s="3" t="inlineStr">
        <is>
          <t>Bologna</t>
        </is>
      </c>
      <c r="K3" s="3" t="inlineStr">
        <is>
          <t>BO</t>
        </is>
      </c>
      <c r="L3" s="3" t="inlineStr">
        <is>
          <t>Transitorio Studenti Universitari</t>
        </is>
      </c>
      <c r="M3" s="4" t="inlineStr">
        <is>
          <t>01/09/2026</t>
        </is>
      </c>
      <c r="N3" s="4" t="inlineStr">
        <is>
          <t>31/07/2027</t>
        </is>
      </c>
      <c r="O3" s="5" t="n">
        <v>620</v>
      </c>
      <c r="P3" s="5" t="n">
        <v>1240</v>
      </c>
      <c r="Q3" s="5" t="n">
        <v>40</v>
      </c>
      <c r="R3" s="6" t="n">
        <v>21</v>
      </c>
      <c r="S3" s="3" t="inlineStr">
        <is>
          <t>Registrato RLI</t>
        </is>
      </c>
      <c r="T3" s="3" t="inlineStr">
        <is>
          <t>Classe C</t>
        </is>
      </c>
      <c r="U3" s="7">
        <f>IF(N3&gt;=TODAY(),"Attivo","Scaduto")</f>
        <v/>
      </c>
    </row>
    <row r="4">
      <c r="A4" s="8" t="inlineStr">
        <is>
          <t>CTR-002</t>
        </is>
      </c>
      <c r="B4" s="8" t="inlineStr">
        <is>
          <t>Anna Ferrari</t>
        </is>
      </c>
      <c r="C4" s="8" t="inlineStr">
        <is>
          <t>FRRNNA70B41H501Z</t>
        </is>
      </c>
      <c r="D4" s="8" t="inlineStr">
        <is>
          <t>Privato</t>
        </is>
      </c>
      <c r="E4" s="8" t="inlineStr">
        <is>
          <t>Luca Ferrari</t>
        </is>
      </c>
      <c r="F4" s="8" t="inlineStr"/>
      <c r="G4" s="8" t="inlineStr">
        <is>
          <t>FRRLCU03C01H501W</t>
        </is>
      </c>
      <c r="H4" s="8" t="inlineStr"/>
      <c r="I4" s="8" t="inlineStr">
        <is>
          <t>Corso Italia 45</t>
        </is>
      </c>
      <c r="J4" s="8" t="inlineStr">
        <is>
          <t>Roma</t>
        </is>
      </c>
      <c r="K4" s="8" t="inlineStr">
        <is>
          <t>RM</t>
        </is>
      </c>
      <c r="L4" s="8" t="inlineStr">
        <is>
          <t>Transitorio Studenti Universitari</t>
        </is>
      </c>
      <c r="M4" s="9" t="inlineStr">
        <is>
          <t>01/10/2026</t>
        </is>
      </c>
      <c r="N4" s="9" t="inlineStr">
        <is>
          <t>30/09/2027</t>
        </is>
      </c>
      <c r="O4" s="10" t="n">
        <v>750</v>
      </c>
      <c r="P4" s="10" t="n">
        <v>1500</v>
      </c>
      <c r="Q4" s="10" t="n">
        <v>60</v>
      </c>
      <c r="R4" s="11" t="n">
        <v>21</v>
      </c>
      <c r="S4" s="8" t="inlineStr">
        <is>
          <t>Registrato RLI</t>
        </is>
      </c>
      <c r="T4" s="8" t="inlineStr">
        <is>
          <t>Classe B</t>
        </is>
      </c>
      <c r="U4" s="12">
        <f>IF(N4&gt;=TODAY(),"Attivo","Scaduto")</f>
        <v/>
      </c>
    </row>
    <row r="5">
      <c r="A5" s="3" t="inlineStr">
        <is>
          <t>CTR-003</t>
        </is>
      </c>
      <c r="B5" s="3" t="inlineStr">
        <is>
          <t>Immobiliare Verdi SRL</t>
        </is>
      </c>
      <c r="C5" s="3" t="inlineStr">
        <is>
          <t>01234567890</t>
        </is>
      </c>
      <c r="D5" s="3" t="inlineStr">
        <is>
          <t>Società</t>
        </is>
      </c>
      <c r="E5" s="3" t="inlineStr">
        <is>
          <t>Anna Esposito</t>
        </is>
      </c>
      <c r="F5" s="3" t="inlineStr">
        <is>
          <t>Francesca Romano</t>
        </is>
      </c>
      <c r="G5" s="3" t="inlineStr">
        <is>
          <t>SPTNNM02D41F839X</t>
        </is>
      </c>
      <c r="H5" s="3" t="inlineStr">
        <is>
          <t>RMNFNC03A41F839Y</t>
        </is>
      </c>
      <c r="I5" s="3" t="inlineStr">
        <is>
          <t>Via Roma 12</t>
        </is>
      </c>
      <c r="J5" s="3" t="inlineStr">
        <is>
          <t>Milano</t>
        </is>
      </c>
      <c r="K5" s="3" t="inlineStr">
        <is>
          <t>MI</t>
        </is>
      </c>
      <c r="L5" s="3" t="inlineStr">
        <is>
          <t>Transitorio Studenti Universitari</t>
        </is>
      </c>
      <c r="M5" s="4" t="inlineStr">
        <is>
          <t>01/09/2026</t>
        </is>
      </c>
      <c r="N5" s="4" t="inlineStr">
        <is>
          <t>31/07/2027</t>
        </is>
      </c>
      <c r="O5" s="5" t="n">
        <v>890</v>
      </c>
      <c r="P5" s="5" t="n">
        <v>1780</v>
      </c>
      <c r="Q5" s="5" t="n">
        <v>80</v>
      </c>
      <c r="R5" s="6" t="n">
        <v>21</v>
      </c>
      <c r="S5" s="3" t="inlineStr">
        <is>
          <t>Registrato RLI</t>
        </is>
      </c>
      <c r="T5" s="3" t="inlineStr">
        <is>
          <t>Classe A2</t>
        </is>
      </c>
      <c r="U5" s="7">
        <f>IF(N5&gt;=TODAY(),"Attivo","Scaduto")</f>
        <v/>
      </c>
    </row>
    <row r="6">
      <c r="A6" s="8" t="inlineStr">
        <is>
          <t>CTR-004</t>
        </is>
      </c>
      <c r="B6" s="8" t="inlineStr">
        <is>
          <t>Carla Neri</t>
        </is>
      </c>
      <c r="C6" s="8" t="inlineStr">
        <is>
          <t>NRECRL65D41L219Z</t>
        </is>
      </c>
      <c r="D6" s="8" t="inlineStr">
        <is>
          <t>Privato</t>
        </is>
      </c>
      <c r="E6" s="8" t="inlineStr">
        <is>
          <t>Giuseppe Conti</t>
        </is>
      </c>
      <c r="F6" s="8" t="inlineStr"/>
      <c r="G6" s="8" t="inlineStr">
        <is>
          <t>CNTGPP02B01L219X</t>
        </is>
      </c>
      <c r="H6" s="8" t="inlineStr"/>
      <c r="I6" s="8" t="inlineStr">
        <is>
          <t>Via Garibaldi 8</t>
        </is>
      </c>
      <c r="J6" s="8" t="inlineStr">
        <is>
          <t>Torino</t>
        </is>
      </c>
      <c r="K6" s="8" t="inlineStr">
        <is>
          <t>TO</t>
        </is>
      </c>
      <c r="L6" s="8" t="inlineStr">
        <is>
          <t>Transitorio Studenti Universitari</t>
        </is>
      </c>
      <c r="M6" s="9" t="inlineStr">
        <is>
          <t>01/10/2026</t>
        </is>
      </c>
      <c r="N6" s="9" t="inlineStr">
        <is>
          <t>30/09/2027</t>
        </is>
      </c>
      <c r="O6" s="10" t="n">
        <v>580</v>
      </c>
      <c r="P6" s="10" t="n">
        <v>1160</v>
      </c>
      <c r="Q6" s="10" t="n">
        <v>35</v>
      </c>
      <c r="R6" s="11" t="n">
        <v>21</v>
      </c>
      <c r="S6" s="8" t="inlineStr">
        <is>
          <t>Registrato RLI</t>
        </is>
      </c>
      <c r="T6" s="8" t="inlineStr">
        <is>
          <t>Classe C</t>
        </is>
      </c>
      <c r="U6" s="12">
        <f>IF(N6&gt;=TODAY(),"Attivo","Scaduto")</f>
        <v/>
      </c>
    </row>
    <row r="7">
      <c r="A7" s="3" t="inlineStr">
        <is>
          <t>CTR-005</t>
        </is>
      </c>
      <c r="B7" s="3" t="inlineStr">
        <is>
          <t>Roberto Mancini</t>
        </is>
      </c>
      <c r="C7" s="3" t="inlineStr">
        <is>
          <t>MNCBRT55E01D612X</t>
        </is>
      </c>
      <c r="D7" s="3" t="inlineStr">
        <is>
          <t>Privato</t>
        </is>
      </c>
      <c r="E7" s="3" t="inlineStr">
        <is>
          <t>Martina De Luca</t>
        </is>
      </c>
      <c r="F7" s="3" t="inlineStr">
        <is>
          <t>Davide Greco</t>
        </is>
      </c>
      <c r="G7" s="3" t="inlineStr">
        <is>
          <t>DLCMTN03A41F839Z</t>
        </is>
      </c>
      <c r="H7" s="3" t="inlineStr">
        <is>
          <t>GRCDVD02H01F839X</t>
        </is>
      </c>
      <c r="I7" s="3" t="inlineStr">
        <is>
          <t>Via dei Servi 7</t>
        </is>
      </c>
      <c r="J7" s="3" t="inlineStr">
        <is>
          <t>Firenze</t>
        </is>
      </c>
      <c r="K7" s="3" t="inlineStr">
        <is>
          <t>FI</t>
        </is>
      </c>
      <c r="L7" s="3" t="inlineStr">
        <is>
          <t>Transitorio Studenti Universitari</t>
        </is>
      </c>
      <c r="M7" s="4" t="inlineStr">
        <is>
          <t>01/09/2026</t>
        </is>
      </c>
      <c r="N7" s="4" t="inlineStr">
        <is>
          <t>31/07/2027</t>
        </is>
      </c>
      <c r="O7" s="5" t="n">
        <v>700</v>
      </c>
      <c r="P7" s="5" t="n">
        <v>1400</v>
      </c>
      <c r="Q7" s="5" t="n">
        <v>50</v>
      </c>
      <c r="R7" s="6" t="n">
        <v>21</v>
      </c>
      <c r="S7" s="3" t="inlineStr">
        <is>
          <t>Registrato RLI</t>
        </is>
      </c>
      <c r="T7" s="3" t="inlineStr">
        <is>
          <t>Classe B</t>
        </is>
      </c>
      <c r="U7" s="7">
        <f>IF(N7&gt;=TODAY(),"Attivo","Scaduto")</f>
        <v/>
      </c>
    </row>
    <row r="8">
      <c r="A8" s="8" t="inlineStr">
        <is>
          <t>CTR-006</t>
        </is>
      </c>
      <c r="B8" s="8" t="inlineStr">
        <is>
          <t>Immobiliare Verdi SRL</t>
        </is>
      </c>
      <c r="C8" s="8" t="inlineStr">
        <is>
          <t>01234567890</t>
        </is>
      </c>
      <c r="D8" s="8" t="inlineStr">
        <is>
          <t>Società</t>
        </is>
      </c>
      <c r="E8" s="8" t="inlineStr">
        <is>
          <t>Sara Greco</t>
        </is>
      </c>
      <c r="F8" s="8" t="inlineStr">
        <is>
          <t>Matteo Ricci</t>
        </is>
      </c>
      <c r="G8" s="8" t="inlineStr">
        <is>
          <t>GRCSRM03B41C351X</t>
        </is>
      </c>
      <c r="H8" s="8" t="inlineStr">
        <is>
          <t>RCCMTT02D01C351Y</t>
        </is>
      </c>
      <c r="I8" s="8" t="inlineStr">
        <is>
          <t>Via Mezzocannone 16</t>
        </is>
      </c>
      <c r="J8" s="8" t="inlineStr">
        <is>
          <t>Napoli</t>
        </is>
      </c>
      <c r="K8" s="8" t="inlineStr">
        <is>
          <t>NA</t>
        </is>
      </c>
      <c r="L8" s="8" t="inlineStr">
        <is>
          <t>Transitorio Studenti Universitari</t>
        </is>
      </c>
      <c r="M8" s="9" t="inlineStr">
        <is>
          <t>01/10/2026</t>
        </is>
      </c>
      <c r="N8" s="9" t="inlineStr">
        <is>
          <t>30/09/2027</t>
        </is>
      </c>
      <c r="O8" s="10" t="n">
        <v>520</v>
      </c>
      <c r="P8" s="10" t="n">
        <v>1040</v>
      </c>
      <c r="Q8" s="10" t="n">
        <v>30</v>
      </c>
      <c r="R8" s="11" t="n">
        <v>21</v>
      </c>
      <c r="S8" s="8" t="inlineStr">
        <is>
          <t>Registrato RLI</t>
        </is>
      </c>
      <c r="T8" s="8" t="inlineStr">
        <is>
          <t>Classe D</t>
        </is>
      </c>
      <c r="U8" s="12">
        <f>IF(N8&gt;=TODAY(),"Attivo","Scaduto")</f>
        <v/>
      </c>
    </row>
    <row r="9">
      <c r="A9" s="3" t="inlineStr">
        <is>
          <t>CTR-007</t>
        </is>
      </c>
      <c r="B9" s="3" t="inlineStr">
        <is>
          <t>Paola Rizzo</t>
        </is>
      </c>
      <c r="C9" s="3" t="inlineStr">
        <is>
          <t>RZZPLA68A41F205X</t>
        </is>
      </c>
      <c r="D9" s="3" t="inlineStr">
        <is>
          <t>Privato</t>
        </is>
      </c>
      <c r="E9" s="3" t="inlineStr">
        <is>
          <t>Chiara Lombardi</t>
        </is>
      </c>
      <c r="F9" s="3" t="inlineStr"/>
      <c r="G9" s="3" t="inlineStr">
        <is>
          <t>LMBCHR03C41H501X</t>
        </is>
      </c>
      <c r="H9" s="3" t="inlineStr"/>
      <c r="I9" s="3" t="inlineStr">
        <is>
          <t>Via S. Francesco 33</t>
        </is>
      </c>
      <c r="J9" s="3" t="inlineStr">
        <is>
          <t>Padova</t>
        </is>
      </c>
      <c r="K9" s="3" t="inlineStr">
        <is>
          <t>PD</t>
        </is>
      </c>
      <c r="L9" s="3" t="inlineStr">
        <is>
          <t>Transitorio Studenti Universitari</t>
        </is>
      </c>
      <c r="M9" s="4" t="inlineStr">
        <is>
          <t>01/09/2026</t>
        </is>
      </c>
      <c r="N9" s="4" t="inlineStr">
        <is>
          <t>31/07/2027</t>
        </is>
      </c>
      <c r="O9" s="5" t="n">
        <v>610</v>
      </c>
      <c r="P9" s="5" t="n">
        <v>1220</v>
      </c>
      <c r="Q9" s="5" t="n">
        <v>45</v>
      </c>
      <c r="R9" s="6" t="n">
        <v>21</v>
      </c>
      <c r="S9" s="3" t="inlineStr">
        <is>
          <t>Registrato RLI</t>
        </is>
      </c>
      <c r="T9" s="3" t="inlineStr">
        <is>
          <t>Classe C</t>
        </is>
      </c>
      <c r="U9" s="7">
        <f>IF(N9&gt;=TODAY(),"Attivo","Scaduto")</f>
        <v/>
      </c>
    </row>
    <row r="10">
      <c r="A10" s="8" t="inlineStr">
        <is>
          <t>CTR-008</t>
        </is>
      </c>
      <c r="B10" s="8" t="inlineStr">
        <is>
          <t>Enrico Barbieri</t>
        </is>
      </c>
      <c r="C10" s="8" t="inlineStr">
        <is>
          <t>BRBNRC62B01H501X</t>
        </is>
      </c>
      <c r="D10" s="8" t="inlineStr">
        <is>
          <t>Privato</t>
        </is>
      </c>
      <c r="E10" s="8" t="inlineStr">
        <is>
          <t>Alessandro Marini</t>
        </is>
      </c>
      <c r="F10" s="8" t="inlineStr">
        <is>
          <t>Elena Conti</t>
        </is>
      </c>
      <c r="G10" s="8" t="inlineStr">
        <is>
          <t>MRNLSN03A01G273X</t>
        </is>
      </c>
      <c r="H10" s="8" t="inlineStr">
        <is>
          <t>CNTLNE02H41G273Y</t>
        </is>
      </c>
      <c r="I10" s="8" t="inlineStr">
        <is>
          <t>Via Maqueda 95</t>
        </is>
      </c>
      <c r="J10" s="8" t="inlineStr">
        <is>
          <t>Palermo</t>
        </is>
      </c>
      <c r="K10" s="8" t="inlineStr">
        <is>
          <t>PA</t>
        </is>
      </c>
      <c r="L10" s="8" t="inlineStr">
        <is>
          <t>Transitorio Studenti Universitari</t>
        </is>
      </c>
      <c r="M10" s="9" t="inlineStr">
        <is>
          <t>01/10/2026</t>
        </is>
      </c>
      <c r="N10" s="9" t="inlineStr">
        <is>
          <t>30/09/2027</t>
        </is>
      </c>
      <c r="O10" s="10" t="n">
        <v>490</v>
      </c>
      <c r="P10" s="10" t="n">
        <v>980</v>
      </c>
      <c r="Q10" s="10" t="n">
        <v>25</v>
      </c>
      <c r="R10" s="11" t="n">
        <v>21</v>
      </c>
      <c r="S10" s="8" t="inlineStr">
        <is>
          <t>Registrato RLI</t>
        </is>
      </c>
      <c r="T10" s="8" t="inlineStr">
        <is>
          <t>Classe D</t>
        </is>
      </c>
      <c r="U10" s="12">
        <f>IF(N10&gt;=TODAY(),"Attivo","Scaduto")</f>
        <v/>
      </c>
    </row>
    <row r="11">
      <c r="A11" s="3" t="inlineStr">
        <is>
          <t>CTR-009</t>
        </is>
      </c>
      <c r="B11" s="3" t="inlineStr">
        <is>
          <t>Luisa Fontana</t>
        </is>
      </c>
      <c r="C11" s="3" t="inlineStr">
        <is>
          <t>FNTLSU70A41L736X</t>
        </is>
      </c>
      <c r="D11" s="3" t="inlineStr">
        <is>
          <t>Privato</t>
        </is>
      </c>
      <c r="E11" s="3" t="inlineStr">
        <is>
          <t>Valentina Serra</t>
        </is>
      </c>
      <c r="F11" s="3" t="inlineStr"/>
      <c r="G11" s="3" t="inlineStr">
        <is>
          <t>SRRVNT03D41L736X</t>
        </is>
      </c>
      <c r="H11" s="3" t="inlineStr"/>
      <c r="I11" s="3" t="inlineStr">
        <is>
          <t>Corso Vittorio Emanuele 18</t>
        </is>
      </c>
      <c r="J11" s="3" t="inlineStr">
        <is>
          <t>Pavia</t>
        </is>
      </c>
      <c r="K11" s="3" t="inlineStr">
        <is>
          <t>PV</t>
        </is>
      </c>
      <c r="L11" s="3" t="inlineStr">
        <is>
          <t>Transitorio Studenti Universitari</t>
        </is>
      </c>
      <c r="M11" s="4" t="inlineStr">
        <is>
          <t>01/09/2026</t>
        </is>
      </c>
      <c r="N11" s="4" t="inlineStr">
        <is>
          <t>31/07/2027</t>
        </is>
      </c>
      <c r="O11" s="5" t="n">
        <v>550</v>
      </c>
      <c r="P11" s="5" t="n">
        <v>1100</v>
      </c>
      <c r="Q11" s="5" t="n">
        <v>38</v>
      </c>
      <c r="R11" s="6" t="n">
        <v>21</v>
      </c>
      <c r="S11" s="3" t="inlineStr">
        <is>
          <t>Registrato RLI</t>
        </is>
      </c>
      <c r="T11" s="3" t="inlineStr">
        <is>
          <t>Classe C</t>
        </is>
      </c>
      <c r="U11" s="7">
        <f>IF(N11&gt;=TODAY(),"Attivo","Scaduto")</f>
        <v/>
      </c>
    </row>
    <row r="12">
      <c r="O12" s="13" t="inlineStr">
        <is>
          <t>Totale Canoni Mensili</t>
        </is>
      </c>
      <c r="P12" s="13" t="inlineStr">
        <is>
          <t>Totale Depositi</t>
        </is>
      </c>
      <c r="Q12" s="13" t="inlineStr">
        <is>
          <t>Totale Spese Mensili</t>
        </is>
      </c>
    </row>
    <row r="13">
      <c r="A13" s="14" t="inlineStr">
        <is>
          <t>TOTALI / MEDIE</t>
        </is>
      </c>
      <c r="O13" s="15">
        <f>SUM(O3:O11)</f>
        <v/>
      </c>
      <c r="P13" s="15">
        <f>SUM(P3:P11)</f>
        <v/>
      </c>
      <c r="Q13" s="15">
        <f>SUM(Q3:Q11)</f>
        <v/>
      </c>
    </row>
    <row r="14">
      <c r="O14" s="16">
        <f>AVERAGE(O3:O11)</f>
        <v/>
      </c>
      <c r="P14" s="16">
        <f>AVERAGE(P3:P11)</f>
        <v/>
      </c>
      <c r="R14" s="17">
        <f>AVERAGE(R3:R11)</f>
        <v/>
      </c>
    </row>
    <row r="15">
      <c r="K15" s="18" t="inlineStr">
        <is>
          <t>Contratti Studenti:</t>
        </is>
      </c>
      <c r="L15" s="19">
        <f>COUNTIF(L3:L11,"Transitorio Studenti Universitari")</f>
        <v/>
      </c>
    </row>
  </sheetData>
  <mergeCells count="1">
    <mergeCell ref="A1:U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16" customWidth="1" min="4" max="4"/>
    <col width="8" customWidth="1" min="5" max="5"/>
    <col width="15" customWidth="1" min="6" max="6"/>
    <col width="13" customWidth="1" min="7" max="7"/>
    <col width="15" customWidth="1" min="8" max="8"/>
    <col width="15" customWidth="1" min="9" max="9"/>
    <col width="15" customWidth="1" min="10" max="10"/>
    <col width="14" customWidth="1" min="11" max="11"/>
    <col width="15" customWidth="1" min="12" max="12"/>
    <col width="15" customWidth="1" min="13" max="13"/>
    <col width="22" customWidth="1" min="14" max="14"/>
  </cols>
  <sheetData>
    <row r="1" ht="32" customHeight="1">
      <c r="A1" s="1" t="inlineStr">
        <is>
          <t>REGISTRO PAGAMENTI CANONI — STUDENTI UNIVERSITARI 2026</t>
        </is>
      </c>
    </row>
    <row r="2" ht="36" customHeight="1">
      <c r="A2" s="2" t="inlineStr">
        <is>
          <t>ID Pagamento</t>
        </is>
      </c>
      <c r="B2" s="2" t="inlineStr">
        <is>
          <t>ID Contratto</t>
        </is>
      </c>
      <c r="C2" s="2" t="inlineStr">
        <is>
          <t>Inquilino</t>
        </is>
      </c>
      <c r="D2" s="2" t="inlineStr">
        <is>
          <t>Mese Competenza</t>
        </is>
      </c>
      <c r="E2" s="2" t="inlineStr">
        <is>
          <t>Anno</t>
        </is>
      </c>
      <c r="F2" s="2" t="inlineStr">
        <is>
          <t>Canone Dovuto €</t>
        </is>
      </c>
      <c r="G2" s="2" t="inlineStr">
        <is>
          <t>Spese Dovute €</t>
        </is>
      </c>
      <c r="H2" s="2" t="inlineStr">
        <is>
          <t>Totale Dovuto €</t>
        </is>
      </c>
      <c r="I2" s="2" t="inlineStr">
        <is>
          <t>Data Pagamento</t>
        </is>
      </c>
      <c r="J2" s="2" t="inlineStr">
        <is>
          <t>Importo Pagato €</t>
        </is>
      </c>
      <c r="K2" s="2" t="inlineStr">
        <is>
          <t>Ritardo Giorni</t>
        </is>
      </c>
      <c r="L2" s="2" t="inlineStr">
        <is>
          <t>Stato Pagamento</t>
        </is>
      </c>
      <c r="M2" s="2" t="inlineStr">
        <is>
          <t>Saldo Residuo €</t>
        </is>
      </c>
      <c r="N2" s="2" t="inlineStr">
        <is>
          <t>Note</t>
        </is>
      </c>
    </row>
    <row r="3">
      <c r="A3" s="3" t="inlineStr">
        <is>
          <t>PAG-001</t>
        </is>
      </c>
      <c r="B3" s="3" t="inlineStr">
        <is>
          <t>CTR-001</t>
        </is>
      </c>
      <c r="C3" s="3" t="inlineStr">
        <is>
          <t>Marco Rossi</t>
        </is>
      </c>
      <c r="D3" s="3" t="inlineStr">
        <is>
          <t>Settembre</t>
        </is>
      </c>
      <c r="E3" s="7" t="n">
        <v>2026</v>
      </c>
      <c r="F3" s="5" t="n">
        <v>620</v>
      </c>
      <c r="G3" s="5" t="n">
        <v>40</v>
      </c>
      <c r="H3" s="5">
        <f>F3+G3</f>
        <v/>
      </c>
      <c r="I3" s="4" t="inlineStr">
        <is>
          <t>05/09/2026</t>
        </is>
      </c>
      <c r="J3" s="5" t="n">
        <v>660</v>
      </c>
      <c r="K3" s="3" t="n">
        <v>0</v>
      </c>
      <c r="L3" s="7">
        <f>IF(J3=0,"Da saldare",IF(K3&gt;0,"In ritardo","Pagato"))</f>
        <v/>
      </c>
      <c r="M3" s="5">
        <f>H3-J3</f>
        <v/>
      </c>
      <c r="N3" s="3" t="inlineStr"/>
    </row>
    <row r="4">
      <c r="A4" s="8" t="inlineStr">
        <is>
          <t>PAG-002</t>
        </is>
      </c>
      <c r="B4" s="8" t="inlineStr">
        <is>
          <t>CTR-002</t>
        </is>
      </c>
      <c r="C4" s="8" t="inlineStr">
        <is>
          <t>Luca Ferrari</t>
        </is>
      </c>
      <c r="D4" s="8" t="inlineStr">
        <is>
          <t>Settembre</t>
        </is>
      </c>
      <c r="E4" s="12" t="n">
        <v>2026</v>
      </c>
      <c r="F4" s="10" t="n">
        <v>750</v>
      </c>
      <c r="G4" s="10" t="n">
        <v>60</v>
      </c>
      <c r="H4" s="10">
        <f>F4+G4</f>
        <v/>
      </c>
      <c r="I4" s="9" t="inlineStr">
        <is>
          <t>03/09/2026</t>
        </is>
      </c>
      <c r="J4" s="10" t="n">
        <v>810</v>
      </c>
      <c r="K4" s="8" t="n">
        <v>0</v>
      </c>
      <c r="L4" s="12">
        <f>IF(J4=0,"Da saldare",IF(K4&gt;0,"In ritardo","Pagato"))</f>
        <v/>
      </c>
      <c r="M4" s="10">
        <f>H4-J4</f>
        <v/>
      </c>
      <c r="N4" s="8" t="inlineStr"/>
    </row>
    <row r="5">
      <c r="A5" s="3" t="inlineStr">
        <is>
          <t>PAG-003</t>
        </is>
      </c>
      <c r="B5" s="3" t="inlineStr">
        <is>
          <t>CTR-003</t>
        </is>
      </c>
      <c r="C5" s="3" t="inlineStr">
        <is>
          <t>Anna Esposito</t>
        </is>
      </c>
      <c r="D5" s="3" t="inlineStr">
        <is>
          <t>Settembre</t>
        </is>
      </c>
      <c r="E5" s="7" t="n">
        <v>2026</v>
      </c>
      <c r="F5" s="5" t="n">
        <v>890</v>
      </c>
      <c r="G5" s="5" t="n">
        <v>80</v>
      </c>
      <c r="H5" s="5">
        <f>F5+G5</f>
        <v/>
      </c>
      <c r="I5" s="4" t="inlineStr">
        <is>
          <t>08/09/2026</t>
        </is>
      </c>
      <c r="J5" s="5" t="n">
        <v>970</v>
      </c>
      <c r="K5" s="3" t="n">
        <v>3</v>
      </c>
      <c r="L5" s="7">
        <f>IF(J5=0,"Da saldare",IF(K5&gt;0,"In ritardo","Pagato"))</f>
        <v/>
      </c>
      <c r="M5" s="5">
        <f>H5-J5</f>
        <v/>
      </c>
      <c r="N5" s="3" t="inlineStr">
        <is>
          <t>Lieve ritardo</t>
        </is>
      </c>
    </row>
    <row r="6">
      <c r="A6" s="8" t="inlineStr">
        <is>
          <t>PAG-004</t>
        </is>
      </c>
      <c r="B6" s="8" t="inlineStr">
        <is>
          <t>CTR-004</t>
        </is>
      </c>
      <c r="C6" s="8" t="inlineStr">
        <is>
          <t>Giuseppe Conti</t>
        </is>
      </c>
      <c r="D6" s="8" t="inlineStr">
        <is>
          <t>Ottobre</t>
        </is>
      </c>
      <c r="E6" s="12" t="n">
        <v>2026</v>
      </c>
      <c r="F6" s="10" t="n">
        <v>580</v>
      </c>
      <c r="G6" s="10" t="n">
        <v>35</v>
      </c>
      <c r="H6" s="10">
        <f>F6+G6</f>
        <v/>
      </c>
      <c r="I6" s="9" t="inlineStr">
        <is>
          <t>15/10/2026</t>
        </is>
      </c>
      <c r="J6" s="10" t="n">
        <v>615</v>
      </c>
      <c r="K6" s="8" t="n">
        <v>10</v>
      </c>
      <c r="L6" s="12">
        <f>IF(J6=0,"Da saldare",IF(K6&gt;0,"In ritardo","Pagato"))</f>
        <v/>
      </c>
      <c r="M6" s="10">
        <f>H6-J6</f>
        <v/>
      </c>
      <c r="N6" s="8" t="inlineStr">
        <is>
          <t>Ritardo 10 gg</t>
        </is>
      </c>
    </row>
    <row r="7">
      <c r="A7" s="3" t="inlineStr">
        <is>
          <t>PAG-005</t>
        </is>
      </c>
      <c r="B7" s="3" t="inlineStr">
        <is>
          <t>CTR-005</t>
        </is>
      </c>
      <c r="C7" s="3" t="inlineStr">
        <is>
          <t>Martina De Luca</t>
        </is>
      </c>
      <c r="D7" s="3" t="inlineStr">
        <is>
          <t>Settembre</t>
        </is>
      </c>
      <c r="E7" s="7" t="n">
        <v>2026</v>
      </c>
      <c r="F7" s="5" t="n">
        <v>700</v>
      </c>
      <c r="G7" s="5" t="n">
        <v>50</v>
      </c>
      <c r="H7" s="5">
        <f>F7+G7</f>
        <v/>
      </c>
      <c r="I7" s="4" t="inlineStr">
        <is>
          <t>04/09/2026</t>
        </is>
      </c>
      <c r="J7" s="5" t="n">
        <v>750</v>
      </c>
      <c r="K7" s="3" t="n">
        <v>0</v>
      </c>
      <c r="L7" s="7">
        <f>IF(J7=0,"Da saldare",IF(K7&gt;0,"In ritardo","Pagato"))</f>
        <v/>
      </c>
      <c r="M7" s="5">
        <f>H7-J7</f>
        <v/>
      </c>
      <c r="N7" s="3" t="inlineStr"/>
    </row>
    <row r="8">
      <c r="A8" s="8" t="inlineStr">
        <is>
          <t>PAG-006</t>
        </is>
      </c>
      <c r="B8" s="8" t="inlineStr">
        <is>
          <t>CTR-006</t>
        </is>
      </c>
      <c r="C8" s="8" t="inlineStr">
        <is>
          <t>Sara Greco</t>
        </is>
      </c>
      <c r="D8" s="8" t="inlineStr">
        <is>
          <t>Ottobre</t>
        </is>
      </c>
      <c r="E8" s="12" t="n">
        <v>2026</v>
      </c>
      <c r="F8" s="10" t="n">
        <v>520</v>
      </c>
      <c r="G8" s="10" t="n">
        <v>30</v>
      </c>
      <c r="H8" s="10">
        <f>F8+G8</f>
        <v/>
      </c>
      <c r="I8" s="9" t="inlineStr">
        <is>
          <t>18/10/2026</t>
        </is>
      </c>
      <c r="J8" s="10" t="n">
        <v>500</v>
      </c>
      <c r="K8" s="8" t="n">
        <v>12</v>
      </c>
      <c r="L8" s="12">
        <f>IF(J8=0,"Da saldare",IF(K8&gt;0,"In ritardo","Pagato"))</f>
        <v/>
      </c>
      <c r="M8" s="10">
        <f>H8-J8</f>
        <v/>
      </c>
      <c r="N8" s="8" t="inlineStr">
        <is>
          <t>Pagamento parziale</t>
        </is>
      </c>
    </row>
    <row r="9">
      <c r="A9" s="3" t="inlineStr">
        <is>
          <t>PAG-007</t>
        </is>
      </c>
      <c r="B9" s="3" t="inlineStr">
        <is>
          <t>CTR-007</t>
        </is>
      </c>
      <c r="C9" s="3" t="inlineStr">
        <is>
          <t>Chiara Lombardi</t>
        </is>
      </c>
      <c r="D9" s="3" t="inlineStr">
        <is>
          <t>Settembre</t>
        </is>
      </c>
      <c r="E9" s="7" t="n">
        <v>2026</v>
      </c>
      <c r="F9" s="5" t="n">
        <v>610</v>
      </c>
      <c r="G9" s="5" t="n">
        <v>45</v>
      </c>
      <c r="H9" s="5">
        <f>F9+G9</f>
        <v/>
      </c>
      <c r="I9" s="4" t="inlineStr">
        <is>
          <t>02/09/2026</t>
        </is>
      </c>
      <c r="J9" s="5" t="n">
        <v>655</v>
      </c>
      <c r="K9" s="3" t="n">
        <v>0</v>
      </c>
      <c r="L9" s="7">
        <f>IF(J9=0,"Da saldare",IF(K9&gt;0,"In ritardo","Pagato"))</f>
        <v/>
      </c>
      <c r="M9" s="5">
        <f>H9-J9</f>
        <v/>
      </c>
      <c r="N9" s="3" t="inlineStr"/>
    </row>
    <row r="10">
      <c r="A10" s="8" t="inlineStr">
        <is>
          <t>PAG-008</t>
        </is>
      </c>
      <c r="B10" s="8" t="inlineStr">
        <is>
          <t>CTR-008</t>
        </is>
      </c>
      <c r="C10" s="8" t="inlineStr">
        <is>
          <t>Alessandro Marini</t>
        </is>
      </c>
      <c r="D10" s="8" t="inlineStr">
        <is>
          <t>Ottobre</t>
        </is>
      </c>
      <c r="E10" s="12" t="n">
        <v>2026</v>
      </c>
      <c r="F10" s="10" t="n">
        <v>490</v>
      </c>
      <c r="G10" s="10" t="n">
        <v>25</v>
      </c>
      <c r="H10" s="10">
        <f>F10+G10</f>
        <v/>
      </c>
      <c r="I10" s="9" t="inlineStr">
        <is>
          <t>07/10/2026</t>
        </is>
      </c>
      <c r="J10" s="10" t="n">
        <v>515</v>
      </c>
      <c r="K10" s="8" t="n">
        <v>5</v>
      </c>
      <c r="L10" s="12">
        <f>IF(J10=0,"Da saldare",IF(K10&gt;0,"In ritardo","Pagato"))</f>
        <v/>
      </c>
      <c r="M10" s="10">
        <f>H10-J10</f>
        <v/>
      </c>
      <c r="N10" s="8" t="inlineStr">
        <is>
          <t>Ritardo 5 gg</t>
        </is>
      </c>
    </row>
    <row r="11">
      <c r="A11" s="3" t="inlineStr">
        <is>
          <t>PAG-009</t>
        </is>
      </c>
      <c r="B11" s="3" t="inlineStr">
        <is>
          <t>CTR-009</t>
        </is>
      </c>
      <c r="C11" s="3" t="inlineStr">
        <is>
          <t>Valentina Serra</t>
        </is>
      </c>
      <c r="D11" s="3" t="inlineStr">
        <is>
          <t>Settembre</t>
        </is>
      </c>
      <c r="E11" s="7" t="n">
        <v>2026</v>
      </c>
      <c r="F11" s="5" t="n">
        <v>550</v>
      </c>
      <c r="G11" s="5" t="n">
        <v>38</v>
      </c>
      <c r="H11" s="5">
        <f>F11+G11</f>
        <v/>
      </c>
      <c r="I11" s="7" t="n"/>
      <c r="J11" s="5" t="n">
        <v>0</v>
      </c>
      <c r="K11" s="3" t="n">
        <v>0</v>
      </c>
      <c r="L11" s="7">
        <f>IF(J11=0,"Da saldare",IF(K11&gt;0,"In ritardo","Pagato"))</f>
        <v/>
      </c>
      <c r="M11" s="5">
        <f>H11-J11</f>
        <v/>
      </c>
      <c r="N11" s="3" t="inlineStr">
        <is>
          <t>Non ancora pagato</t>
        </is>
      </c>
    </row>
    <row r="12">
      <c r="F12" s="20" t="inlineStr">
        <is>
          <t>Tot. Canoni</t>
        </is>
      </c>
      <c r="G12" s="20" t="inlineStr">
        <is>
          <t>Tot. Spese</t>
        </is>
      </c>
      <c r="H12" s="20" t="inlineStr">
        <is>
          <t>Tot. Dovuto</t>
        </is>
      </c>
      <c r="J12" s="20" t="inlineStr">
        <is>
          <t>Tot. Incassato</t>
        </is>
      </c>
      <c r="M12" s="20" t="inlineStr">
        <is>
          <t>Tot. Saldo</t>
        </is>
      </c>
    </row>
    <row r="13">
      <c r="A13" s="21" t="inlineStr">
        <is>
          <t>TOTALI</t>
        </is>
      </c>
      <c r="F13" s="15">
        <f>SUM(F3:F11)</f>
        <v/>
      </c>
      <c r="G13" s="15">
        <f>SUM(G3:G11)</f>
        <v/>
      </c>
      <c r="H13" s="15">
        <f>SUM(H3:H11)</f>
        <v/>
      </c>
      <c r="J13" s="15">
        <f>SUM(J3:J11)</f>
        <v/>
      </c>
      <c r="M13" s="15">
        <f>SUM(M3:M11)</f>
        <v/>
      </c>
    </row>
    <row r="14"/>
    <row r="15">
      <c r="A15" s="18" t="inlineStr">
        <is>
          <t>Pagamenti Puntuali:</t>
        </is>
      </c>
      <c r="B15" s="22">
        <f>COUNTIF(L3:L11,"Pagato")</f>
        <v/>
      </c>
    </row>
    <row r="16">
      <c r="A16" s="18" t="inlineStr">
        <is>
          <t>Pagamenti In Ritardo:</t>
        </is>
      </c>
      <c r="B16" s="23">
        <f>COUNTIF(L3:L11,"In ritardo")</f>
        <v/>
      </c>
    </row>
    <row r="17">
      <c r="A17" s="18" t="inlineStr">
        <is>
          <t>Da Saldare:</t>
        </is>
      </c>
      <c r="B17" s="24">
        <f>COUNTIF(L3:L11,"Da saldare")</f>
        <v/>
      </c>
    </row>
    <row r="18">
      <c r="A18" s="18" t="inlineStr">
        <is>
          <t>Ritardo Medio (gg):</t>
        </is>
      </c>
      <c r="B18" s="25">
        <f>IFERROR(AVERAGE(K3:K11),0)</f>
        <v/>
      </c>
    </row>
  </sheetData>
  <mergeCells count="1">
    <mergeCell ref="A1:N1"/>
  </mergeCells>
  <conditionalFormatting sqref="L3:L11">
    <cfRule type="expression" priority="1" dxfId="0" stopIfTrue="1">
      <formula>L3="Pagato"</formula>
    </cfRule>
    <cfRule type="expression" priority="2" dxfId="1" stopIfTrue="1">
      <formula>L3="In ritardo"</formula>
    </cfRule>
    <cfRule type="expression" priority="3" dxfId="2" stopIfTrue="1">
      <formula>L3="Da saldare"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selection activeCell="A1" sqref="A1"/>
    </sheetView>
  </sheetViews>
  <sheetFormatPr baseColWidth="8" defaultRowHeight="15"/>
  <cols>
    <col width="35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RIEPILOGATIVA — AFFITTI STUDENTI 2026</t>
        </is>
      </c>
    </row>
    <row r="2"/>
    <row r="3">
      <c r="A3" s="26" t="inlineStr">
        <is>
          <t>N. Contratti Attivi</t>
        </is>
      </c>
      <c r="B3" s="27">
        <f>COUNTIF(Contratto!U3:U11,"Attivo")</f>
        <v/>
      </c>
    </row>
    <row r="4"/>
    <row r="5">
      <c r="A5" s="28" t="inlineStr">
        <is>
          <t>Canone Medio Mensile €</t>
        </is>
      </c>
      <c r="B5" s="29">
        <f>IFERROR(AVERAGE(Contratto!O3:O11),0)</f>
        <v/>
      </c>
    </row>
    <row r="6"/>
    <row r="7">
      <c r="A7" s="26" t="inlineStr">
        <is>
          <t>Totale Canoni Annui Previsti €</t>
        </is>
      </c>
      <c r="B7" s="29">
        <f>SUM(Contratto!O3:O11)*12</f>
        <v/>
      </c>
    </row>
    <row r="8"/>
    <row r="9">
      <c r="A9" s="30" t="inlineStr">
        <is>
          <t>Totale Incassato €</t>
        </is>
      </c>
      <c r="B9" s="29">
        <f>SUM(Pagamenti!J3:J11)</f>
        <v/>
      </c>
    </row>
    <row r="10"/>
    <row r="11">
      <c r="A11" s="31" t="inlineStr">
        <is>
          <t>Totale Saldo Residuo €</t>
        </is>
      </c>
      <c r="B11" s="29">
        <f>SUM(Pagamenti!M3:M11)</f>
        <v/>
      </c>
    </row>
    <row r="12"/>
    <row r="13">
      <c r="A13" s="26" t="inlineStr">
        <is>
          <t>% Pagamenti In Ritardo</t>
        </is>
      </c>
      <c r="B13" s="32">
        <f>IFERROR(COUNTIF(Pagamenti!L3:L11,"In ritardo")/COUNTA(Pagamenti!L3:L11)*100,0)</f>
        <v/>
      </c>
    </row>
    <row r="14"/>
    <row r="15">
      <c r="A15" s="26" t="inlineStr">
        <is>
          <t>Deposito Cauzionale Medio €</t>
        </is>
      </c>
      <c r="B15" s="29">
        <f>IFERROR(AVERAGE(Contratto!P3:P11),0)</f>
        <v/>
      </c>
    </row>
    <row r="16"/>
    <row r="17">
      <c r="A17" s="28" t="inlineStr">
        <is>
          <t>Cedolare Secca Media %</t>
        </is>
      </c>
      <c r="B17" s="32">
        <f>IFERROR(AVERAGE(Contratto!R3:R11),0)</f>
        <v/>
      </c>
    </row>
    <row r="18"/>
    <row r="19"/>
    <row r="20"/>
    <row r="21">
      <c r="D21" s="25" t="inlineStr">
        <is>
          <t>Contratto</t>
        </is>
      </c>
      <c r="E21" s="25" t="inlineStr">
        <is>
          <t>Canone Mensile €</t>
        </is>
      </c>
      <c r="G21" s="25" t="inlineStr">
        <is>
          <t>Stato</t>
        </is>
      </c>
      <c r="H21" s="25" t="inlineStr">
        <is>
          <t>N. Pagamenti</t>
        </is>
      </c>
    </row>
    <row r="22">
      <c r="D22" s="33" t="inlineStr">
        <is>
          <t>CTR-001</t>
        </is>
      </c>
      <c r="E22" s="34" t="n">
        <v>620</v>
      </c>
      <c r="G22" s="33" t="inlineStr">
        <is>
          <t>Pagato</t>
        </is>
      </c>
      <c r="H22" s="33">
        <f>COUNTIF(Pagamenti!L3:L11,"Pagato")</f>
        <v/>
      </c>
    </row>
    <row r="23">
      <c r="D23" s="33" t="inlineStr">
        <is>
          <t>CTR-002</t>
        </is>
      </c>
      <c r="E23" s="34" t="n">
        <v>750</v>
      </c>
      <c r="G23" s="33" t="inlineStr">
        <is>
          <t>In ritardo</t>
        </is>
      </c>
      <c r="H23" s="33">
        <f>COUNTIF(Pagamenti!L3:L11,"In ritardo")</f>
        <v/>
      </c>
    </row>
    <row r="24">
      <c r="D24" s="33" t="inlineStr">
        <is>
          <t>CTR-003</t>
        </is>
      </c>
      <c r="E24" s="34" t="n">
        <v>890</v>
      </c>
      <c r="G24" s="33" t="inlineStr">
        <is>
          <t>Da saldare</t>
        </is>
      </c>
      <c r="H24" s="33">
        <f>COUNTIF(Pagamenti!L3:L11,"Da saldare")</f>
        <v/>
      </c>
    </row>
    <row r="25">
      <c r="D25" s="33" t="inlineStr">
        <is>
          <t>CTR-004</t>
        </is>
      </c>
      <c r="E25" s="34" t="n">
        <v>580</v>
      </c>
    </row>
    <row r="26">
      <c r="D26" s="33" t="inlineStr">
        <is>
          <t>CTR-005</t>
        </is>
      </c>
      <c r="E26" s="34" t="n">
        <v>700</v>
      </c>
    </row>
    <row r="27">
      <c r="D27" s="33" t="inlineStr">
        <is>
          <t>CTR-006</t>
        </is>
      </c>
      <c r="E27" s="34" t="n">
        <v>520</v>
      </c>
    </row>
    <row r="28">
      <c r="D28" s="33" t="inlineStr">
        <is>
          <t>CTR-007</t>
        </is>
      </c>
      <c r="E28" s="34" t="n">
        <v>610</v>
      </c>
    </row>
    <row r="29">
      <c r="D29" s="33" t="inlineStr">
        <is>
          <t>CTR-008</t>
        </is>
      </c>
      <c r="E29" s="34" t="n">
        <v>490</v>
      </c>
    </row>
    <row r="30">
      <c r="D30" s="33" t="inlineStr">
        <is>
          <t>CTR-009</t>
        </is>
      </c>
      <c r="E30" s="34" t="n">
        <v>550</v>
      </c>
    </row>
    <row r="31"/>
    <row r="32"/>
    <row r="33">
      <c r="D33" s="25" t="inlineStr">
        <is>
          <t>Mese</t>
        </is>
      </c>
      <c r="E33" s="25" t="inlineStr">
        <is>
          <t>Incassi Mensili €</t>
        </is>
      </c>
    </row>
    <row r="34">
      <c r="D34" s="33" t="inlineStr">
        <is>
          <t>Gen 2026</t>
        </is>
      </c>
      <c r="E34" s="34" t="n">
        <v>0</v>
      </c>
    </row>
    <row r="35">
      <c r="D35" s="33" t="inlineStr">
        <is>
          <t>Feb 2026</t>
        </is>
      </c>
      <c r="E35" s="34" t="n">
        <v>0</v>
      </c>
    </row>
    <row r="36">
      <c r="D36" s="33" t="inlineStr">
        <is>
          <t>Mar 2026</t>
        </is>
      </c>
      <c r="E36" s="34" t="n">
        <v>0</v>
      </c>
    </row>
    <row r="37">
      <c r="D37" s="33" t="inlineStr">
        <is>
          <t>Apr 2026</t>
        </is>
      </c>
      <c r="E37" s="34" t="n">
        <v>0</v>
      </c>
    </row>
    <row r="38">
      <c r="D38" s="33" t="inlineStr">
        <is>
          <t>Mag 2026</t>
        </is>
      </c>
      <c r="E38" s="34" t="n">
        <v>0</v>
      </c>
    </row>
    <row r="39">
      <c r="D39" s="33" t="inlineStr">
        <is>
          <t>Giu 2026</t>
        </is>
      </c>
      <c r="E39" s="34" t="n">
        <v>0</v>
      </c>
    </row>
    <row r="40">
      <c r="D40" s="33" t="inlineStr">
        <is>
          <t>Lug 2026</t>
        </is>
      </c>
      <c r="E40" s="34" t="n">
        <v>0</v>
      </c>
    </row>
    <row r="41">
      <c r="D41" s="33" t="inlineStr">
        <is>
          <t>Ago 2026</t>
        </is>
      </c>
      <c r="E41" s="34" t="n">
        <v>0</v>
      </c>
    </row>
    <row r="42">
      <c r="D42" s="33" t="inlineStr">
        <is>
          <t>Set 2026</t>
        </is>
      </c>
      <c r="E42" s="34" t="n">
        <v>4870</v>
      </c>
    </row>
    <row r="43">
      <c r="D43" s="33" t="inlineStr">
        <is>
          <t>Ott 2026</t>
        </is>
      </c>
      <c r="E43" s="34" t="n">
        <v>1630</v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8" customWidth="1" min="1" max="1"/>
    <col width="70" customWidth="1" min="2" max="2"/>
    <col width="20" customWidth="1" min="3" max="3"/>
    <col width="20" customWidth="1" min="4" max="4"/>
  </cols>
  <sheetData>
    <row r="1" ht="32" customHeight="1">
      <c r="A1" s="1" t="inlineStr">
        <is>
          <t>ISTRUZIONI — CONTRATTO AFFITTO STUDENTI UNIVERSITARI</t>
        </is>
      </c>
    </row>
    <row r="2" ht="22" customHeight="1">
      <c r="A2" s="35" t="inlineStr">
        <is>
          <t>FOGLIO</t>
        </is>
      </c>
      <c r="B2" s="35" t="inlineStr">
        <is>
          <t>DESCRIZIONE</t>
        </is>
      </c>
      <c r="C2" s="35" t="inlineStr"/>
      <c r="D2" s="35" t="inlineStr"/>
    </row>
    <row r="3" ht="40" customHeight="1">
      <c r="A3" s="36" t="inlineStr">
        <is>
          <t>Contratto</t>
        </is>
      </c>
      <c r="B3" s="36" t="inlineStr">
        <is>
          <t>Inserire i dati anagrafici di locatore e inquilino/i, l'indirizzo dell'immobile, le date di inizio/fine contratto, il canone mensile e il deposito cauzionale. Il campo 'Stato Contratto' si aggiorna automaticamente con formula IF.</t>
        </is>
      </c>
      <c r="C3" s="36" t="inlineStr"/>
      <c r="D3" s="36" t="inlineStr"/>
    </row>
    <row r="4" ht="40" customHeight="1">
      <c r="A4" s="37" t="inlineStr">
        <is>
          <t>Pagamenti</t>
        </is>
      </c>
      <c r="B4" s="37" t="inlineStr">
        <is>
          <t>Registrare mensilmente ogni pagamento: inserire la data effettiva di pagamento e l'importo versato. Lo 'Stato Pagamento' si calcola automaticamente (Pagato / In ritardo / Da saldare). Il saldo residuo è calcolato automaticamente.</t>
        </is>
      </c>
      <c r="C4" s="37" t="inlineStr"/>
      <c r="D4" s="37" t="inlineStr"/>
    </row>
    <row r="5" ht="40" customHeight="1">
      <c r="A5" s="36" t="inlineStr">
        <is>
          <t>Riepilogo</t>
        </is>
      </c>
      <c r="B5" s="36" t="inlineStr">
        <is>
          <t>Dashboard con indicatori chiave: contratti attivi, canone medio, totale incassato, saldo residuo e % di ritardi. Contiene grafici per analisi visiva degli incassi e della distribuzione pagamenti.</t>
        </is>
      </c>
      <c r="C5" s="36" t="inlineStr"/>
      <c r="D5" s="36" t="inlineStr"/>
    </row>
    <row r="6" ht="22" customHeight="1">
      <c r="A6" s="37" t="inlineStr"/>
      <c r="B6" s="37" t="inlineStr"/>
      <c r="C6" s="37" t="inlineStr"/>
      <c r="D6" s="37" t="inlineStr"/>
    </row>
    <row r="7" ht="22" customHeight="1">
      <c r="A7" s="35" t="inlineStr">
        <is>
          <t>NOTE LEGALI</t>
        </is>
      </c>
      <c r="B7" s="35" t="inlineStr">
        <is>
          <t>DESCRIZIONE</t>
        </is>
      </c>
      <c r="C7" s="35" t="inlineStr"/>
      <c r="D7" s="35" t="inlineStr"/>
    </row>
    <row r="8" ht="40" customHeight="1">
      <c r="A8" s="37" t="inlineStr">
        <is>
          <t>Tipo Contratto</t>
        </is>
      </c>
      <c r="B8" s="37" t="inlineStr">
        <is>
          <t>Per studenti universitari: contratto transitorio agevolato (durata 6-36 mesi) stipulabile ai sensi della L. 431/1998 art. 5 comma 2. Richiede il consenso dei Comuni ad alta tensione abitativa.</t>
        </is>
      </c>
      <c r="C8" s="37" t="inlineStr"/>
      <c r="D8" s="37" t="inlineStr"/>
    </row>
    <row r="9" ht="40" customHeight="1">
      <c r="A9" s="36" t="inlineStr">
        <is>
          <t>Deposito Cauzionale</t>
        </is>
      </c>
      <c r="B9" s="36" t="inlineStr">
        <is>
          <t>Il deposito cauzionale non può superare 3 mensilità di canone (art. 11 L. 392/1978). Deve essere restituito entro 30 giorni dal rilascio dell'immobile, salvo danni.</t>
        </is>
      </c>
      <c r="C9" s="36" t="inlineStr"/>
      <c r="D9" s="36" t="inlineStr"/>
    </row>
    <row r="10" ht="40" customHeight="1">
      <c r="A10" s="37" t="inlineStr">
        <is>
          <t>Cedolare Secca</t>
        </is>
      </c>
      <c r="B10" s="37" t="inlineStr">
        <is>
          <t>Regime opzionale per il locatore persona fisica: aliquota 21% sui canoni di locazione (10% per contratti concordati). Esonera dal pagamento di IRPEF, addizionali, imposta di registro e bollo.</t>
        </is>
      </c>
      <c r="C10" s="37" t="inlineStr"/>
      <c r="D10" s="37" t="inlineStr"/>
    </row>
    <row r="11" ht="40" customHeight="1">
      <c r="A11" s="36" t="inlineStr">
        <is>
          <t>Registrazione RLI</t>
        </is>
      </c>
      <c r="B11" s="36" t="inlineStr">
        <is>
          <t>I contratti di durata superiore a 30 giorni devono essere registrati all'Agenzia delle Entrate entro 30 giorni dalla stipula tramite Modello RLI (telematico o cartaceo). L'imposta di registro è pari al 2% del canone annuo.</t>
        </is>
      </c>
      <c r="C11" s="36" t="inlineStr"/>
      <c r="D11" s="36" t="inlineStr"/>
    </row>
    <row r="12" ht="40" customHeight="1">
      <c r="A12" s="37" t="inlineStr">
        <is>
          <t>Adeguamento ISTAT</t>
        </is>
      </c>
      <c r="B12" s="37" t="inlineStr">
        <is>
          <t>Il canone può essere adeguato annualmente in base all'indice ISTAT FOI (75% della variazione). La cedolare secca blocca qualsiasi aggiornamento del canone per tutta la durata dell'opzione.</t>
        </is>
      </c>
      <c r="C12" s="37" t="inlineStr"/>
      <c r="D12" s="37" t="inlineStr"/>
    </row>
    <row r="13" ht="40" customHeight="1">
      <c r="A13" s="36" t="inlineStr">
        <is>
          <t>APE</t>
        </is>
      </c>
      <c r="B13" s="36" t="inlineStr">
        <is>
          <t>Attestato di Prestazione Energetica obbligatorio per tutti i contratti di locazione. Deve essere allegato al contratto. Le classi energetiche vanno da A4 (più efficiente) a G (meno efficiente).</t>
        </is>
      </c>
      <c r="C13" s="36" t="inlineStr"/>
      <c r="D13" s="36" t="inlineStr"/>
    </row>
    <row r="14" ht="40" customHeight="1">
      <c r="A14" s="37" t="inlineStr">
        <is>
          <t>IMU/TARI</t>
        </is>
      </c>
      <c r="B14" s="37" t="inlineStr">
        <is>
          <t>IMU: non dovuta dal locatore se l'immobile è abitazione principale. TARI: di norma a carico dell'inquilino per la durata della locazione. Verificare regolamento comunale.</t>
        </is>
      </c>
      <c r="C14" s="37" t="inlineStr"/>
      <c r="D14" s="37" t="inlineStr"/>
    </row>
    <row r="15" ht="40" customHeight="1">
      <c r="A15" s="36" t="inlineStr">
        <is>
          <t>Polo Universitario</t>
        </is>
      </c>
      <c r="B15" s="36" t="inlineStr">
        <is>
          <t>Indicare nelle Note se l'immobile è situato vicino a un polo universitario: è un elemento rilevante per la commerciabilità e per l'applicazione dei canoni concordati nelle convenzioni comunali.</t>
        </is>
      </c>
      <c r="C15" s="36" t="inlineStr"/>
      <c r="D15" s="36" t="inlineStr"/>
    </row>
    <row r="16" ht="22" customHeight="1">
      <c r="A16" s="37" t="inlineStr"/>
      <c r="B16" s="37" t="inlineStr"/>
      <c r="C16" s="37" t="inlineStr"/>
      <c r="D16" s="37" t="inlineStr"/>
    </row>
    <row r="17" ht="22" customHeight="1">
      <c r="A17" s="35" t="inlineStr">
        <is>
          <t>COLORI CELLE</t>
        </is>
      </c>
      <c r="B17" s="35" t="inlineStr">
        <is>
          <t>SIGNIFICATO</t>
        </is>
      </c>
      <c r="C17" s="35" t="inlineStr"/>
      <c r="D17" s="35" t="inlineStr"/>
    </row>
    <row r="18" ht="22" customHeight="1">
      <c r="A18" s="37" t="inlineStr">
        <is>
          <t>Sfondo giallo (#FFFBEB)</t>
        </is>
      </c>
      <c r="B18" s="37" t="inlineStr">
        <is>
          <t>Cella di input: inserire il dato manualmente.</t>
        </is>
      </c>
      <c r="C18" s="37" t="inlineStr"/>
      <c r="D18" s="37" t="inlineStr"/>
    </row>
    <row r="19" ht="22" customHeight="1">
      <c r="A19" s="36" t="inlineStr">
        <is>
          <t>Sfondo verde (#DCFCE7)</t>
        </is>
      </c>
      <c r="B19" s="36" t="inlineStr">
        <is>
          <t>Pagamento avvenuto regolarmente (Pagato).</t>
        </is>
      </c>
      <c r="C19" s="36" t="inlineStr"/>
      <c r="D19" s="36" t="inlineStr"/>
    </row>
    <row r="20" ht="22" customHeight="1">
      <c r="A20" s="37" t="inlineStr">
        <is>
          <t>Sfondo rosso (#FEE2E2)</t>
        </is>
      </c>
      <c r="B20" s="37" t="inlineStr">
        <is>
          <t>Pagamento in ritardo (In ritardo) — verificare.</t>
        </is>
      </c>
      <c r="C20" s="37" t="inlineStr"/>
      <c r="D20" s="37" t="inlineStr"/>
    </row>
    <row r="21" ht="22" customHeight="1">
      <c r="A21" s="36" t="inlineStr">
        <is>
          <t>Sfondo giallo (#FEF9C3)</t>
        </is>
      </c>
      <c r="B21" s="36" t="inlineStr">
        <is>
          <t>Pagamento ancora non ricevuto (Da saldare).</t>
        </is>
      </c>
      <c r="C21" s="36" t="inlineStr"/>
      <c r="D21" s="36" t="inlineStr"/>
    </row>
    <row r="22" ht="22" customHeight="1">
      <c r="A22" s="37" t="inlineStr">
        <is>
          <t>Testo verde (#16A34A)</t>
        </is>
      </c>
      <c r="B22" s="37" t="inlineStr">
        <is>
          <t>Valore positivo / situazione regolare.</t>
        </is>
      </c>
      <c r="C22" s="37" t="inlineStr"/>
      <c r="D22" s="37" t="inlineStr"/>
    </row>
    <row r="23" ht="22" customHeight="1">
      <c r="A23" s="36" t="inlineStr">
        <is>
          <t>Testo rosso (#DC2626)</t>
        </is>
      </c>
      <c r="B23" s="36" t="inlineStr">
        <is>
          <t>Alert / ritardo / saldo negativo.</t>
        </is>
      </c>
      <c r="C23" s="36" t="inlineStr"/>
      <c r="D23" s="36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2026-06-22T03:05:27Z</dcterms:created>
  <dcterms:modified xmlns:dcterms="http://purl.org/dc/terms/" xmlns:xsi="http://www.w3.org/2001/XMLSchema-instance" xsi:type="dcterms:W3CDTF">2026-06-22T03:05:27Z</dcterms:modified>
</cp:coreProperties>
</file>