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fronto Mutui" sheetId="1" state="visible" r:id="rId1"/>
    <sheet xmlns:r="http://schemas.openxmlformats.org/officeDocument/2006/relationships" name="Ammortamento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'Confronto Mutui'!$A$11:$AA$111</definedName>
    <definedName name="_xlnm._FilterDatabase" localSheetId="1" hidden="1">'Ammortamento'!$A$17:$J$377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#.##0,00 &quot;€&quot;"/>
    <numFmt numFmtId="165" formatCode="0,00%"/>
    <numFmt numFmtId="166" formatCode="#.##0"/>
    <numFmt numFmtId="167" formatCode="DD/MM/YYYY"/>
    <numFmt numFmtId="168" formatCode="#.##0,00"/>
  </numFmts>
  <fonts count="9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0"/>
    </font>
    <font>
      <name val="Calibri"/>
      <b val="1"/>
      <color rgb="000F172A"/>
      <sz val="12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0F172A"/>
      <sz val="10"/>
    </font>
    <font>
      <name val="Calibri"/>
      <b val="1"/>
      <color rgb="000F172A"/>
      <sz val="11"/>
    </font>
    <font>
      <name val="Calibri"/>
      <color rgb="00374151"/>
      <sz val="9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14B8A6"/>
      </patternFill>
    </fill>
    <fill>
      <patternFill patternType="solid">
        <fgColor rgb="00E0F2F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F3F4F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3" borderId="1" applyAlignment="1" pivotButton="0" quotePrefix="0" xfId="0">
      <alignment horizontal="center" vertical="center" wrapText="1"/>
    </xf>
    <xf numFmtId="164" fontId="3" fillId="4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6" fontId="3" fillId="4" borderId="1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center" vertical="center" wrapText="1"/>
    </xf>
    <xf numFmtId="0" fontId="5" fillId="6" borderId="1" applyAlignment="1" pivotButton="0" quotePrefix="0" xfId="0">
      <alignment horizontal="left" vertical="center" wrapText="1"/>
    </xf>
    <xf numFmtId="167" fontId="5" fillId="6" borderId="1" applyAlignment="1" pivotButton="0" quotePrefix="0" xfId="0">
      <alignment horizontal="left" vertical="center" wrapText="1"/>
    </xf>
    <xf numFmtId="164" fontId="5" fillId="6" borderId="1" applyAlignment="1" pivotButton="0" quotePrefix="0" xfId="0">
      <alignment horizontal="left" vertical="center" wrapText="1"/>
    </xf>
    <xf numFmtId="165" fontId="5" fillId="4" borderId="1" applyAlignment="1" pivotButton="0" quotePrefix="0" xfId="0">
      <alignment horizontal="center" vertical="center" wrapText="1"/>
    </xf>
    <xf numFmtId="166" fontId="5" fillId="6" borderId="1" applyAlignment="1" pivotButton="0" quotePrefix="0" xfId="0">
      <alignment horizontal="left" vertical="center" wrapText="1"/>
    </xf>
    <xf numFmtId="165" fontId="5" fillId="6" borderId="1" applyAlignment="1" pivotButton="0" quotePrefix="0" xfId="0">
      <alignment horizontal="left" vertical="center" wrapText="1"/>
    </xf>
    <xf numFmtId="168" fontId="5" fillId="6" borderId="1" applyAlignment="1" pivotButton="0" quotePrefix="0" xfId="0">
      <alignment horizontal="left" vertical="center" wrapText="1"/>
    </xf>
    <xf numFmtId="164" fontId="5" fillId="4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left" vertical="center" wrapText="1"/>
    </xf>
    <xf numFmtId="164" fontId="5" fillId="4" borderId="1" applyAlignment="1" pivotButton="0" quotePrefix="0" xfId="0">
      <alignment horizontal="left" vertical="center" wrapText="1"/>
    </xf>
    <xf numFmtId="166" fontId="5" fillId="4" borderId="1" applyAlignment="1" pivotButton="0" quotePrefix="0" xfId="0">
      <alignment horizontal="left" vertical="center" wrapText="1"/>
    </xf>
    <xf numFmtId="165" fontId="5" fillId="4" borderId="1" applyAlignment="1" pivotButton="0" quotePrefix="0" xfId="0">
      <alignment horizontal="left" vertical="center" wrapText="1"/>
    </xf>
    <xf numFmtId="167" fontId="5" fillId="4" borderId="1" applyAlignment="1" pivotButton="0" quotePrefix="0" xfId="0">
      <alignment horizontal="left" vertical="center" wrapText="1"/>
    </xf>
    <xf numFmtId="166" fontId="5" fillId="5" borderId="1" applyAlignment="1" pivotButton="0" quotePrefix="0" xfId="0">
      <alignment horizontal="right" vertical="center"/>
    </xf>
    <xf numFmtId="167" fontId="5" fillId="5" borderId="1" applyAlignment="1" pivotButton="0" quotePrefix="0" xfId="0">
      <alignment horizontal="right" vertical="center"/>
    </xf>
    <xf numFmtId="164" fontId="5" fillId="5" borderId="1" applyAlignment="1" pivotButton="0" quotePrefix="0" xfId="0">
      <alignment horizontal="right" vertical="center"/>
    </xf>
    <xf numFmtId="166" fontId="5" fillId="7" borderId="1" applyAlignment="1" pivotButton="0" quotePrefix="0" xfId="0">
      <alignment horizontal="right" vertical="center"/>
    </xf>
    <xf numFmtId="167" fontId="5" fillId="7" borderId="1" applyAlignment="1" pivotButton="0" quotePrefix="0" xfId="0">
      <alignment horizontal="right" vertical="center"/>
    </xf>
    <xf numFmtId="164" fontId="5" fillId="7" borderId="1" applyAlignment="1" pivotButton="0" quotePrefix="0" xfId="0">
      <alignment horizontal="right" vertical="center"/>
    </xf>
    <xf numFmtId="164" fontId="6" fillId="4" borderId="1" applyAlignment="1" pivotButton="0" quotePrefix="0" xfId="0">
      <alignment horizontal="right" vertical="center"/>
    </xf>
    <xf numFmtId="164" fontId="7" fillId="4" borderId="1" applyAlignment="1" pivotButton="0" quotePrefix="0" xfId="0">
      <alignment horizontal="center" vertical="center" wrapText="1"/>
    </xf>
    <xf numFmtId="165" fontId="7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0" fontId="8" fillId="8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0" fontId="5" fillId="7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2">
    <dxf>
      <fill>
        <patternFill patternType="solid">
          <fgColor rgb="0022C55E"/>
        </patternFill>
      </fill>
    </dxf>
    <dxf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Confronto TAEG per istituto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'Confronto Mutui'!X11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'Confronto Mutui'!$B$12:$B$111</f>
            </numRef>
          </cat>
          <val>
            <numRef>
              <f>'Confronto Mutui'!$X$12:$X$111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Istituto di credito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TAEG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Rata mensile per offerta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'Confronto Mutui'!U11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'Confronto Mutui'!$A$12:$A$111</f>
            </numRef>
          </cat>
          <val>
            <numRef>
              <f>'Confronto Mutui'!$U$12:$U$111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offerta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Rata mensile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Andamento del debito residuo</a:t>
            </a:r>
          </a:p>
        </rich>
      </tx>
    </title>
    <plotArea>
      <lineChart>
        <grouping val="standard"/>
        <ser>
          <idx val="0"/>
          <order val="0"/>
          <tx>
            <strRef>
              <f>'Ammortamento'!J17</f>
            </strRef>
          </tx>
          <spPr>
            <a:ln xmlns:a="http://schemas.openxmlformats.org/drawingml/2006/main">
              <a:solidFill>
                <a:srgbClr val="14B8A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'Ammortamento'!$A$18:$A$377</f>
            </numRef>
          </cat>
          <val>
            <numRef>
              <f>'Ammortamento'!$J$18:$J$377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rata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Debito residuo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3</col>
      <colOff>0</colOff>
      <row>36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A111"/>
  <sheetViews>
    <sheetView workbookViewId="0">
      <pane ySplit="11" topLeftCell="A12" activePane="bottomLeft" state="frozen"/>
      <selection pane="bottomLeft" activeCell="A1" sqref="A1"/>
    </sheetView>
  </sheetViews>
  <sheetFormatPr baseColWidth="8" defaultRowHeight="15"/>
  <cols>
    <col width="17" customWidth="1" min="1" max="1"/>
    <col width="23" customWidth="1" min="2" max="2"/>
    <col width="21" customWidth="1" min="3" max="3"/>
    <col width="24" customWidth="1" min="4" max="4"/>
    <col width="15" customWidth="1" min="5" max="5"/>
    <col width="15" customWidth="1" min="6" max="6"/>
    <col width="23" customWidth="1" min="7" max="7"/>
    <col width="17" customWidth="1" min="8" max="8"/>
    <col width="17" customWidth="1" min="9" max="9"/>
    <col width="12" customWidth="1" min="10" max="10"/>
    <col width="13" customWidth="1" min="11" max="11"/>
    <col width="16" customWidth="1" min="12" max="12"/>
    <col width="12" customWidth="1" min="13" max="13"/>
    <col width="17" customWidth="1" min="14" max="14"/>
    <col width="15" customWidth="1" min="15" max="15"/>
    <col width="17" customWidth="1" min="16" max="16"/>
    <col width="22" customWidth="1" min="17" max="17"/>
    <col width="18" customWidth="1" min="18" max="18"/>
    <col width="22" customWidth="1" min="19" max="19"/>
    <col width="19" customWidth="1" min="20" max="20"/>
    <col width="16" customWidth="1" min="21" max="21"/>
    <col width="17" customWidth="1" min="22" max="22"/>
    <col width="21" customWidth="1" min="23" max="23"/>
    <col width="14" customWidth="1" min="24" max="24"/>
    <col width="17" customWidth="1" min="25" max="25"/>
    <col width="16" customWidth="1" min="26" max="26"/>
    <col width="34" customWidth="1" min="27" max="27"/>
  </cols>
  <sheetData>
    <row r="1" ht="28" customHeight="1">
      <c r="A1" s="1" t="inlineStr">
        <is>
          <t>Calcolo TAEG Mutuo - Confronto Offerte</t>
        </is>
      </c>
    </row>
    <row r="2"/>
    <row r="3">
      <c r="A3" s="2" t="inlineStr">
        <is>
          <t>Importo medio mutui</t>
        </is>
      </c>
      <c r="C3" s="2" t="inlineStr">
        <is>
          <t>TAEG medio</t>
        </is>
      </c>
      <c r="E3" s="2" t="inlineStr">
        <is>
          <t>Rata media</t>
        </is>
      </c>
      <c r="G3" s="2" t="inlineStr">
        <is>
          <t>Offerte sostenibili</t>
        </is>
      </c>
      <c r="I3" s="2" t="inlineStr">
        <is>
          <t>Miglior TAEG</t>
        </is>
      </c>
    </row>
    <row r="4">
      <c r="B4" s="3">
        <f>IFERROR(AVERAGE($I$12:$I$111),0)</f>
        <v/>
      </c>
      <c r="D4" s="4">
        <f>IFERROR(AVERAGE($X$12:$X$111),0)</f>
        <v/>
      </c>
      <c r="F4" s="3">
        <f>IFERROR(AVERAGE($U$12:$U$111),0)</f>
        <v/>
      </c>
      <c r="H4" s="5">
        <f>COUNTIF($Z$12:$Z$111,"Sostenibile")</f>
        <v/>
      </c>
      <c r="J4" s="4">
        <f>IFERROR(MIN($X$12:$X$111),0)</f>
        <v/>
      </c>
    </row>
    <row r="5"/>
    <row r="6"/>
    <row r="7"/>
    <row r="8"/>
    <row r="9"/>
    <row r="10"/>
    <row r="11" ht="38" customHeight="1">
      <c r="A11" s="6" t="inlineStr">
        <is>
          <t>ID offerta</t>
        </is>
      </c>
      <c r="B11" s="6" t="inlineStr">
        <is>
          <t>Istituto di credito</t>
        </is>
      </c>
      <c r="C11" s="6" t="inlineStr">
        <is>
          <t>Mutuatario</t>
        </is>
      </c>
      <c r="D11" s="6" t="inlineStr">
        <is>
          <t>Immobile</t>
        </is>
      </c>
      <c r="E11" s="6" t="inlineStr">
        <is>
          <t>Comune</t>
        </is>
      </c>
      <c r="F11" s="6" t="inlineStr">
        <is>
          <t>Data simulazione</t>
        </is>
      </c>
      <c r="G11" s="6" t="inlineStr">
        <is>
          <t>Finalità</t>
        </is>
      </c>
      <c r="H11" s="6" t="inlineStr">
        <is>
          <t>Valore immobile</t>
        </is>
      </c>
      <c r="I11" s="6" t="inlineStr">
        <is>
          <t>Importo mutuo</t>
        </is>
      </c>
      <c r="J11" s="6" t="inlineStr">
        <is>
          <t>LTV %</t>
        </is>
      </c>
      <c r="K11" s="6" t="inlineStr">
        <is>
          <t>Durata anni</t>
        </is>
      </c>
      <c r="L11" s="6" t="inlineStr">
        <is>
          <t>Periodicità rate</t>
        </is>
      </c>
      <c r="M11" s="6" t="inlineStr">
        <is>
          <t>TAN %</t>
        </is>
      </c>
      <c r="N11" s="6" t="inlineStr">
        <is>
          <t>Spese istruttoria</t>
        </is>
      </c>
      <c r="O11" s="6" t="inlineStr">
        <is>
          <t>Spese perizia</t>
        </is>
      </c>
      <c r="P11" s="6" t="inlineStr">
        <is>
          <t>Imposta sostitutiva</t>
        </is>
      </c>
      <c r="Q11" s="6" t="inlineStr">
        <is>
          <t>Polizza obbligatoria annua</t>
        </is>
      </c>
      <c r="R11" s="6" t="inlineStr">
        <is>
          <t>Altre spese annue</t>
        </is>
      </c>
      <c r="S11" s="6" t="inlineStr">
        <is>
          <t>Commissione incasso rata</t>
        </is>
      </c>
      <c r="T11" s="6" t="inlineStr">
        <is>
          <t>Spese iniziali totali</t>
        </is>
      </c>
      <c r="U11" s="6" t="inlineStr">
        <is>
          <t>Rata mensile</t>
        </is>
      </c>
      <c r="V11" s="6" t="inlineStr">
        <is>
          <t>Interessi totali</t>
        </is>
      </c>
      <c r="W11" s="6" t="inlineStr">
        <is>
          <t>Costi accessori totali</t>
        </is>
      </c>
      <c r="X11" s="6" t="inlineStr">
        <is>
          <t>TAEG stimato</t>
        </is>
      </c>
      <c r="Y11" s="6" t="inlineStr">
        <is>
          <t>Rata sostenibile</t>
        </is>
      </c>
      <c r="Z11" s="6" t="inlineStr">
        <is>
          <t>Esito rata</t>
        </is>
      </c>
      <c r="AA11" s="6" t="inlineStr">
        <is>
          <t>Note</t>
        </is>
      </c>
    </row>
    <row r="12">
      <c r="A12" s="7" t="inlineStr">
        <is>
          <t>MUT-2026-001</t>
        </is>
      </c>
      <c r="B12" s="7" t="inlineStr">
        <is>
          <t>Intesa Sanpaolo</t>
        </is>
      </c>
      <c r="C12" s="7" t="inlineStr">
        <is>
          <t>Marco Rossi</t>
        </is>
      </c>
      <c r="D12" s="7" t="inlineStr">
        <is>
          <t>Via Roma 12</t>
        </is>
      </c>
      <c r="E12" s="7" t="inlineStr">
        <is>
          <t>Milano</t>
        </is>
      </c>
      <c r="F12" s="8" t="n">
        <v>46032</v>
      </c>
      <c r="G12" s="7" t="inlineStr">
        <is>
          <t>Acquisto prima casa</t>
        </is>
      </c>
      <c r="H12" s="9" t="n">
        <v>280000</v>
      </c>
      <c r="I12" s="9" t="n">
        <v>190000</v>
      </c>
      <c r="J12" s="10">
        <f>IF($A12="","",IFERROR($I12/$H12,""))</f>
        <v/>
      </c>
      <c r="K12" s="11" t="n">
        <v>25</v>
      </c>
      <c r="L12" s="7" t="inlineStr">
        <is>
          <t>Mensile</t>
        </is>
      </c>
      <c r="M12" s="12" t="n">
        <v>0.0285</v>
      </c>
      <c r="N12" s="9" t="n">
        <v>1250</v>
      </c>
      <c r="O12" s="9" t="n">
        <v>350</v>
      </c>
      <c r="P12" s="9" t="n">
        <v>475</v>
      </c>
      <c r="Q12" s="9" t="n">
        <v>210</v>
      </c>
      <c r="R12" s="9" t="n">
        <v>80</v>
      </c>
      <c r="S12" s="13" t="n">
        <v>2.5</v>
      </c>
      <c r="T12" s="14">
        <f>IF($A12="","",SUM($N12:$P12))</f>
        <v/>
      </c>
      <c r="U12" s="14">
        <f>IF($A12="","",IFERROR(-PMT($M12/12,$K12*12,$I12),0))</f>
        <v/>
      </c>
      <c r="V12" s="14">
        <f>IF($A12="","",IFERROR($U12*$K12*12-$I12,0))</f>
        <v/>
      </c>
      <c r="W12" s="14">
        <f>IF($A12="","",SUM($T12,$Q12*$K12,$R12*$K12,$S12*$K12*12))</f>
        <v/>
      </c>
      <c r="X12" s="10">
        <f>IF($A12="","",IFERROR((1+RATE($K12*12,-$U12,$I12-$T12-($Q12+$R12)*$K12-$S12*$K12*12))^12-1,0))</f>
        <v/>
      </c>
      <c r="Y12" s="9" t="n">
        <v>1050</v>
      </c>
      <c r="Z12" s="15">
        <f>IF($A12="","",IF($U12&lt;=$Y12,"Sostenibile","Da verificare"))</f>
        <v/>
      </c>
      <c r="AA12" s="7" t="inlineStr">
        <is>
          <t>Richiesta con garanzia standard</t>
        </is>
      </c>
    </row>
    <row r="13">
      <c r="A13" s="7" t="inlineStr">
        <is>
          <t>MUT-2026-002</t>
        </is>
      </c>
      <c r="B13" s="7" t="inlineStr">
        <is>
          <t>UniCredit</t>
        </is>
      </c>
      <c r="C13" s="7" t="inlineStr">
        <is>
          <t>Giulia Bianchi</t>
        </is>
      </c>
      <c r="D13" s="7" t="inlineStr">
        <is>
          <t>Corso Italia 45</t>
        </is>
      </c>
      <c r="E13" s="7" t="inlineStr">
        <is>
          <t>Roma</t>
        </is>
      </c>
      <c r="F13" s="8" t="n">
        <v>46040</v>
      </c>
      <c r="G13" s="7" t="inlineStr">
        <is>
          <t>Acquisto prima casa</t>
        </is>
      </c>
      <c r="H13" s="9" t="n">
        <v>350000</v>
      </c>
      <c r="I13" s="9" t="n">
        <v>240000</v>
      </c>
      <c r="J13" s="10">
        <f>IF($A13="","",IFERROR($I13/$H13,""))</f>
        <v/>
      </c>
      <c r="K13" s="11" t="n">
        <v>30</v>
      </c>
      <c r="L13" s="7" t="inlineStr">
        <is>
          <t>Mensile</t>
        </is>
      </c>
      <c r="M13" s="12" t="n">
        <v>0.031</v>
      </c>
      <c r="N13" s="9" t="n">
        <v>1450</v>
      </c>
      <c r="O13" s="9" t="n">
        <v>390</v>
      </c>
      <c r="P13" s="9" t="n">
        <v>600</v>
      </c>
      <c r="Q13" s="9" t="n">
        <v>240</v>
      </c>
      <c r="R13" s="9" t="n">
        <v>95</v>
      </c>
      <c r="S13" s="13" t="n">
        <v>2.75</v>
      </c>
      <c r="T13" s="14">
        <f>IF($A13="","",SUM($N13:$P13))</f>
        <v/>
      </c>
      <c r="U13" s="14">
        <f>IF($A13="","",IFERROR(-PMT($M13/12,$K13*12,$I13),0))</f>
        <v/>
      </c>
      <c r="V13" s="14">
        <f>IF($A13="","",IFERROR($U13*$K13*12-$I13,0))</f>
        <v/>
      </c>
      <c r="W13" s="14">
        <f>IF($A13="","",SUM($T13,$Q13*$K13,$R13*$K13,$S13*$K13*12))</f>
        <v/>
      </c>
      <c r="X13" s="10">
        <f>IF($A13="","",IFERROR((1+RATE($K13*12,-$U13,$I13-$T13-($Q13+$R13)*$K13-$S13*$K13*12))^12-1,0))</f>
        <v/>
      </c>
      <c r="Y13" s="9" t="n">
        <v>1300</v>
      </c>
      <c r="Z13" s="15">
        <f>IF($A13="","",IF($U13&lt;=$Y13,"Sostenibile","Da verificare"))</f>
        <v/>
      </c>
      <c r="AA13" s="7" t="inlineStr">
        <is>
          <t>LTV inferiore al 70%</t>
        </is>
      </c>
    </row>
    <row r="14">
      <c r="A14" s="7" t="inlineStr">
        <is>
          <t>MUT-2026-003</t>
        </is>
      </c>
      <c r="B14" s="7" t="inlineStr">
        <is>
          <t>Banco BPM</t>
        </is>
      </c>
      <c r="C14" s="7" t="inlineStr">
        <is>
          <t>Luca Ferrari</t>
        </is>
      </c>
      <c r="D14" s="7" t="inlineStr">
        <is>
          <t>Via Garibaldi 8</t>
        </is>
      </c>
      <c r="E14" s="7" t="inlineStr">
        <is>
          <t>Torino</t>
        </is>
      </c>
      <c r="F14" s="8" t="n">
        <v>46050</v>
      </c>
      <c r="G14" s="7" t="inlineStr">
        <is>
          <t>Acquisto seconda casa</t>
        </is>
      </c>
      <c r="H14" s="9" t="n">
        <v>240000</v>
      </c>
      <c r="I14" s="9" t="n">
        <v>165000</v>
      </c>
      <c r="J14" s="10">
        <f>IF($A14="","",IFERROR($I14/$H14,""))</f>
        <v/>
      </c>
      <c r="K14" s="11" t="n">
        <v>20</v>
      </c>
      <c r="L14" s="7" t="inlineStr">
        <is>
          <t>Mensile</t>
        </is>
      </c>
      <c r="M14" s="12" t="n">
        <v>0.0335</v>
      </c>
      <c r="N14" s="9" t="n">
        <v>1100</v>
      </c>
      <c r="O14" s="9" t="n">
        <v>320</v>
      </c>
      <c r="P14" s="9" t="n">
        <v>825</v>
      </c>
      <c r="Q14" s="9" t="n">
        <v>195</v>
      </c>
      <c r="R14" s="9" t="n">
        <v>70</v>
      </c>
      <c r="S14" s="13" t="n">
        <v>2.2</v>
      </c>
      <c r="T14" s="14">
        <f>IF($A14="","",SUM($N14:$P14))</f>
        <v/>
      </c>
      <c r="U14" s="14">
        <f>IF($A14="","",IFERROR(-PMT($M14/12,$K14*12,$I14),0))</f>
        <v/>
      </c>
      <c r="V14" s="14">
        <f>IF($A14="","",IFERROR($U14*$K14*12-$I14,0))</f>
        <v/>
      </c>
      <c r="W14" s="14">
        <f>IF($A14="","",SUM($T14,$Q14*$K14,$R14*$K14,$S14*$K14*12))</f>
        <v/>
      </c>
      <c r="X14" s="10">
        <f>IF($A14="","",IFERROR((1+RATE($K14*12,-$U14,$I14-$T14-($Q14+$R14)*$K14-$S14*$K14*12))^12-1,0))</f>
        <v/>
      </c>
      <c r="Y14" s="9" t="n">
        <v>1050</v>
      </c>
      <c r="Z14" s="15">
        <f>IF($A14="","",IF($U14&lt;=$Y14,"Sostenibile","Da verificare"))</f>
        <v/>
      </c>
      <c r="AA14" s="7" t="inlineStr">
        <is>
          <t>Imposta sostitutiva variabile</t>
        </is>
      </c>
    </row>
    <row r="15">
      <c r="A15" s="7" t="inlineStr">
        <is>
          <t>MUT-2026-004</t>
        </is>
      </c>
      <c r="B15" s="7" t="inlineStr">
        <is>
          <t>BPER Banca</t>
        </is>
      </c>
      <c r="C15" s="7" t="inlineStr">
        <is>
          <t>Anna Esposito</t>
        </is>
      </c>
      <c r="D15" s="7" t="inlineStr">
        <is>
          <t>Via Dante 3</t>
        </is>
      </c>
      <c r="E15" s="7" t="inlineStr">
        <is>
          <t>Bologna</t>
        </is>
      </c>
      <c r="F15" s="8" t="n">
        <v>46058</v>
      </c>
      <c r="G15" s="7" t="inlineStr">
        <is>
          <t>Acquisto prima casa</t>
        </is>
      </c>
      <c r="H15" s="9" t="n">
        <v>260000</v>
      </c>
      <c r="I15" s="9" t="n">
        <v>180000</v>
      </c>
      <c r="J15" s="10">
        <f>IF($A15="","",IFERROR($I15/$H15,""))</f>
        <v/>
      </c>
      <c r="K15" s="11" t="n">
        <v>25</v>
      </c>
      <c r="L15" s="7" t="inlineStr">
        <is>
          <t>Mensile</t>
        </is>
      </c>
      <c r="M15" s="12" t="n">
        <v>0.0355</v>
      </c>
      <c r="N15" s="9" t="n">
        <v>1350</v>
      </c>
      <c r="O15" s="9" t="n">
        <v>360</v>
      </c>
      <c r="P15" s="9" t="n">
        <v>450</v>
      </c>
      <c r="Q15" s="9" t="n">
        <v>220</v>
      </c>
      <c r="R15" s="9" t="n">
        <v>85</v>
      </c>
      <c r="S15" s="13" t="n">
        <v>2.8</v>
      </c>
      <c r="T15" s="14">
        <f>IF($A15="","",SUM($N15:$P15))</f>
        <v/>
      </c>
      <c r="U15" s="14">
        <f>IF($A15="","",IFERROR(-PMT($M15/12,$K15*12,$I15),0))</f>
        <v/>
      </c>
      <c r="V15" s="14">
        <f>IF($A15="","",IFERROR($U15*$K15*12-$I15,0))</f>
        <v/>
      </c>
      <c r="W15" s="14">
        <f>IF($A15="","",SUM($T15,$Q15*$K15,$R15*$K15,$S15*$K15*12))</f>
        <v/>
      </c>
      <c r="X15" s="10">
        <f>IF($A15="","",IFERROR((1+RATE($K15*12,-$U15,$I15-$T15-($Q15+$R15)*$K15-$S15*$K15*12))^12-1,0))</f>
        <v/>
      </c>
      <c r="Y15" s="9" t="n">
        <v>1050</v>
      </c>
      <c r="Z15" s="15">
        <f>IF($A15="","",IF($U15&lt;=$Y15,"Sostenibile","Da verificare"))</f>
        <v/>
      </c>
      <c r="AA15" s="7" t="inlineStr">
        <is>
          <t>Polizza incendio inclusa</t>
        </is>
      </c>
    </row>
    <row r="16">
      <c r="A16" s="7" t="inlineStr">
        <is>
          <t>MUT-2026-005</t>
        </is>
      </c>
      <c r="B16" s="7" t="inlineStr">
        <is>
          <t>Crédit Agricole</t>
        </is>
      </c>
      <c r="C16" s="7" t="inlineStr">
        <is>
          <t>Francesca Romano</t>
        </is>
      </c>
      <c r="D16" s="7" t="inlineStr">
        <is>
          <t>Via de' Tornabuoni 21</t>
        </is>
      </c>
      <c r="E16" s="7" t="inlineStr">
        <is>
          <t>Firenze</t>
        </is>
      </c>
      <c r="F16" s="8" t="n">
        <v>46069</v>
      </c>
      <c r="G16" s="7" t="inlineStr">
        <is>
          <t>Acquisto prima casa</t>
        </is>
      </c>
      <c r="H16" s="9" t="n">
        <v>315000</v>
      </c>
      <c r="I16" s="9" t="n">
        <v>215000</v>
      </c>
      <c r="J16" s="10">
        <f>IF($A16="","",IFERROR($I16/$H16,""))</f>
        <v/>
      </c>
      <c r="K16" s="11" t="n">
        <v>30</v>
      </c>
      <c r="L16" s="7" t="inlineStr">
        <is>
          <t>Mensile</t>
        </is>
      </c>
      <c r="M16" s="12" t="n">
        <v>0.0375</v>
      </c>
      <c r="N16" s="9" t="n">
        <v>1500</v>
      </c>
      <c r="O16" s="9" t="n">
        <v>410</v>
      </c>
      <c r="P16" s="9" t="n">
        <v>538</v>
      </c>
      <c r="Q16" s="9" t="n">
        <v>245</v>
      </c>
      <c r="R16" s="9" t="n">
        <v>90</v>
      </c>
      <c r="S16" s="13" t="n">
        <v>2.9</v>
      </c>
      <c r="T16" s="14">
        <f>IF($A16="","",SUM($N16:$P16))</f>
        <v/>
      </c>
      <c r="U16" s="14">
        <f>IF($A16="","",IFERROR(-PMT($M16/12,$K16*12,$I16),0))</f>
        <v/>
      </c>
      <c r="V16" s="14">
        <f>IF($A16="","",IFERROR($U16*$K16*12-$I16,0))</f>
        <v/>
      </c>
      <c r="W16" s="14">
        <f>IF($A16="","",SUM($T16,$Q16*$K16,$R16*$K16,$S16*$K16*12))</f>
        <v/>
      </c>
      <c r="X16" s="10">
        <f>IF($A16="","",IFERROR((1+RATE($K16*12,-$U16,$I16-$T16-($Q16+$R16)*$K16-$S16*$K16*12))^12-1,0))</f>
        <v/>
      </c>
      <c r="Y16" s="9" t="n">
        <v>1200</v>
      </c>
      <c r="Z16" s="15">
        <f>IF($A16="","",IF($U16&lt;=$Y16,"Sostenibile","Da verificare"))</f>
        <v/>
      </c>
      <c r="AA16" s="7" t="inlineStr">
        <is>
          <t>Istruttoria con riduzione promozionale</t>
        </is>
      </c>
    </row>
    <row r="17">
      <c r="A17" s="7" t="inlineStr">
        <is>
          <t>MUT-2026-006</t>
        </is>
      </c>
      <c r="B17" s="7" t="inlineStr">
        <is>
          <t>Mediobanca Premier</t>
        </is>
      </c>
      <c r="C17" s="7" t="inlineStr">
        <is>
          <t>Giuseppe Conti</t>
        </is>
      </c>
      <c r="D17" s="7" t="inlineStr">
        <is>
          <t>Viale Europa 21</t>
        </is>
      </c>
      <c r="E17" s="7" t="inlineStr">
        <is>
          <t>Napoli</t>
        </is>
      </c>
      <c r="F17" s="8" t="n">
        <v>46078</v>
      </c>
      <c r="G17" s="7" t="inlineStr">
        <is>
          <t>Rifinanziamento</t>
        </is>
      </c>
      <c r="H17" s="9" t="n">
        <v>210000</v>
      </c>
      <c r="I17" s="9" t="n">
        <v>145000</v>
      </c>
      <c r="J17" s="10">
        <f>IF($A17="","",IFERROR($I17/$H17,""))</f>
        <v/>
      </c>
      <c r="K17" s="11" t="n">
        <v>20</v>
      </c>
      <c r="L17" s="7" t="inlineStr">
        <is>
          <t>Mensile</t>
        </is>
      </c>
      <c r="M17" s="12" t="n">
        <v>0.0395</v>
      </c>
      <c r="N17" s="9" t="n">
        <v>1700</v>
      </c>
      <c r="O17" s="9" t="n">
        <v>450</v>
      </c>
      <c r="P17" s="9" t="n">
        <v>725</v>
      </c>
      <c r="Q17" s="9" t="n">
        <v>260</v>
      </c>
      <c r="R17" s="9" t="n">
        <v>110</v>
      </c>
      <c r="S17" s="13" t="n">
        <v>3.2</v>
      </c>
      <c r="T17" s="14">
        <f>IF($A17="","",SUM($N17:$P17))</f>
        <v/>
      </c>
      <c r="U17" s="14">
        <f>IF($A17="","",IFERROR(-PMT($M17/12,$K17*12,$I17),0))</f>
        <v/>
      </c>
      <c r="V17" s="14">
        <f>IF($A17="","",IFERROR($U17*$K17*12-$I17,0))</f>
        <v/>
      </c>
      <c r="W17" s="14">
        <f>IF($A17="","",SUM($T17,$Q17*$K17,$R17*$K17,$S17*$K17*12))</f>
        <v/>
      </c>
      <c r="X17" s="10">
        <f>IF($A17="","",IFERROR((1+RATE($K17*12,-$U17,$I17-$T17-($Q17+$R17)*$K17-$S17*$K17*12))^12-1,0))</f>
        <v/>
      </c>
      <c r="Y17" s="9" t="n">
        <v>950</v>
      </c>
      <c r="Z17" s="15">
        <f>IF($A17="","",IF($U17&lt;=$Y17,"Sostenibile","Da verificare"))</f>
        <v/>
      </c>
      <c r="AA17" s="7" t="inlineStr">
        <is>
          <t>Verificare costo estinzione anticipata</t>
        </is>
      </c>
    </row>
    <row r="18">
      <c r="A18" s="7" t="inlineStr">
        <is>
          <t>MUT-2026-007</t>
        </is>
      </c>
      <c r="B18" s="7" t="inlineStr">
        <is>
          <t>ING Italia</t>
        </is>
      </c>
      <c r="C18" s="7" t="inlineStr">
        <is>
          <t>Sara Greco</t>
        </is>
      </c>
      <c r="D18" s="7" t="inlineStr">
        <is>
          <t>Via Altinate 17</t>
        </is>
      </c>
      <c r="E18" s="7" t="inlineStr">
        <is>
          <t>Padova</t>
        </is>
      </c>
      <c r="F18" s="8" t="n">
        <v>46087</v>
      </c>
      <c r="G18" s="7" t="inlineStr">
        <is>
          <t>Acquisto prima casa</t>
        </is>
      </c>
      <c r="H18" s="9" t="n">
        <v>295000</v>
      </c>
      <c r="I18" s="9" t="n">
        <v>210000</v>
      </c>
      <c r="J18" s="10">
        <f>IF($A18="","",IFERROR($I18/$H18,""))</f>
        <v/>
      </c>
      <c r="K18" s="11" t="n">
        <v>25</v>
      </c>
      <c r="L18" s="7" t="inlineStr">
        <is>
          <t>Mensile</t>
        </is>
      </c>
      <c r="M18" s="12" t="n">
        <v>0.032</v>
      </c>
      <c r="N18" s="9" t="n">
        <v>900</v>
      </c>
      <c r="O18" s="9" t="n">
        <v>300</v>
      </c>
      <c r="P18" s="9" t="n">
        <v>525</v>
      </c>
      <c r="Q18" s="9" t="n">
        <v>185</v>
      </c>
      <c r="R18" s="9" t="n">
        <v>65</v>
      </c>
      <c r="S18" s="13" t="n">
        <v>1.95</v>
      </c>
      <c r="T18" s="14">
        <f>IF($A18="","",SUM($N18:$P18))</f>
        <v/>
      </c>
      <c r="U18" s="14">
        <f>IF($A18="","",IFERROR(-PMT($M18/12,$K18*12,$I18),0))</f>
        <v/>
      </c>
      <c r="V18" s="14">
        <f>IF($A18="","",IFERROR($U18*$K18*12-$I18,0))</f>
        <v/>
      </c>
      <c r="W18" s="14">
        <f>IF($A18="","",SUM($T18,$Q18*$K18,$R18*$K18,$S18*$K18*12))</f>
        <v/>
      </c>
      <c r="X18" s="10">
        <f>IF($A18="","",IFERROR((1+RATE($K18*12,-$U18,$I18-$T18-($Q18+$R18)*$K18-$S18*$K18*12))^12-1,0))</f>
        <v/>
      </c>
      <c r="Y18" s="9" t="n">
        <v>1150</v>
      </c>
      <c r="Z18" s="15">
        <f>IF($A18="","",IF($U18&lt;=$Y18,"Sostenibile","Da verificare"))</f>
        <v/>
      </c>
      <c r="AA18" s="7" t="inlineStr">
        <is>
          <t>Gestione digitale del mutuo</t>
        </is>
      </c>
    </row>
    <row r="19">
      <c r="A19" s="7" t="inlineStr">
        <is>
          <t>MUT-2026-008</t>
        </is>
      </c>
      <c r="B19" s="7" t="inlineStr">
        <is>
          <t>Monte dei Paschi di Siena</t>
        </is>
      </c>
      <c r="C19" s="7" t="inlineStr">
        <is>
          <t>Matteo Ricci</t>
        </is>
      </c>
      <c r="D19" s="7" t="inlineStr">
        <is>
          <t>Corso Cavour 33</t>
        </is>
      </c>
      <c r="E19" s="7" t="inlineStr">
        <is>
          <t>Bari</t>
        </is>
      </c>
      <c r="F19" s="8" t="n">
        <v>46096</v>
      </c>
      <c r="G19" s="7" t="inlineStr">
        <is>
          <t>Acquisto seconda casa</t>
        </is>
      </c>
      <c r="H19" s="9" t="n">
        <v>390000</v>
      </c>
      <c r="I19" s="9" t="n">
        <v>285000</v>
      </c>
      <c r="J19" s="10">
        <f>IF($A19="","",IFERROR($I19/$H19,""))</f>
        <v/>
      </c>
      <c r="K19" s="11" t="n">
        <v>30</v>
      </c>
      <c r="L19" s="7" t="inlineStr">
        <is>
          <t>Mensile</t>
        </is>
      </c>
      <c r="M19" s="12" t="n">
        <v>0.041</v>
      </c>
      <c r="N19" s="9" t="n">
        <v>1850</v>
      </c>
      <c r="O19" s="9" t="n">
        <v>480</v>
      </c>
      <c r="P19" s="9" t="n">
        <v>1425</v>
      </c>
      <c r="Q19" s="9" t="n">
        <v>290</v>
      </c>
      <c r="R19" s="9" t="n">
        <v>120</v>
      </c>
      <c r="S19" s="13" t="n">
        <v>3.5</v>
      </c>
      <c r="T19" s="14">
        <f>IF($A19="","",SUM($N19:$P19))</f>
        <v/>
      </c>
      <c r="U19" s="14">
        <f>IF($A19="","",IFERROR(-PMT($M19/12,$K19*12,$I19),0))</f>
        <v/>
      </c>
      <c r="V19" s="14">
        <f>IF($A19="","",IFERROR($U19*$K19*12-$I19,0))</f>
        <v/>
      </c>
      <c r="W19" s="14">
        <f>IF($A19="","",SUM($T19,$Q19*$K19,$R19*$K19,$S19*$K19*12))</f>
        <v/>
      </c>
      <c r="X19" s="10">
        <f>IF($A19="","",IFERROR((1+RATE($K19*12,-$U19,$I19-$T19-($Q19+$R19)*$K19-$S19*$K19*12))^12-1,0))</f>
        <v/>
      </c>
      <c r="Y19" s="9" t="n">
        <v>1450</v>
      </c>
      <c r="Z19" s="15">
        <f>IF($A19="","",IF($U19&lt;=$Y19,"Sostenibile","Da verificare"))</f>
        <v/>
      </c>
      <c r="AA19" s="7" t="inlineStr">
        <is>
          <t>Richiesta valutazione reddituale aggiuntiva</t>
        </is>
      </c>
    </row>
    <row r="20">
      <c r="A20" s="7" t="n"/>
      <c r="B20" s="7" t="n"/>
      <c r="C20" s="7" t="n"/>
      <c r="D20" s="7" t="n"/>
      <c r="E20" s="7" t="n"/>
      <c r="F20" s="8" t="n"/>
      <c r="G20" s="7" t="n"/>
      <c r="H20" s="9" t="n"/>
      <c r="I20" s="9" t="n"/>
      <c r="J20" s="10">
        <f>IF($A20="","",IFERROR($I20/$H20,""))</f>
        <v/>
      </c>
      <c r="K20" s="11" t="n"/>
      <c r="L20" s="7" t="n"/>
      <c r="M20" s="12" t="n"/>
      <c r="N20" s="9" t="n"/>
      <c r="O20" s="9" t="n"/>
      <c r="P20" s="9" t="n"/>
      <c r="Q20" s="9" t="n"/>
      <c r="R20" s="9" t="n"/>
      <c r="S20" s="13" t="n"/>
      <c r="T20" s="14">
        <f>IF($A20="","",SUM($N20:$P20))</f>
        <v/>
      </c>
      <c r="U20" s="14">
        <f>IF($A20="","",IFERROR(-PMT($M20/12,$K20*12,$I20),0))</f>
        <v/>
      </c>
      <c r="V20" s="14">
        <f>IF($A20="","",IFERROR($U20*$K20*12-$I20,0))</f>
        <v/>
      </c>
      <c r="W20" s="14">
        <f>IF($A20="","",SUM($T20,$Q20*$K20,$R20*$K20,$S20*$K20*12))</f>
        <v/>
      </c>
      <c r="X20" s="10">
        <f>IF($A20="","",IFERROR((1+RATE($K20*12,-$U20,$I20-$T20-($Q20+$R20)*$K20-$S20*$K20*12))^12-1,0))</f>
        <v/>
      </c>
      <c r="Y20" s="9" t="n"/>
      <c r="Z20" s="15">
        <f>IF($A20="","",IF($U20&lt;=$Y20,"Sostenibile","Da verificare"))</f>
        <v/>
      </c>
      <c r="AA20" s="7" t="n"/>
    </row>
    <row r="21">
      <c r="A21" s="7" t="n"/>
      <c r="B21" s="7" t="n"/>
      <c r="C21" s="7" t="n"/>
      <c r="D21" s="7" t="n"/>
      <c r="E21" s="7" t="n"/>
      <c r="F21" s="8" t="n"/>
      <c r="G21" s="7" t="n"/>
      <c r="H21" s="9" t="n"/>
      <c r="I21" s="9" t="n"/>
      <c r="J21" s="10">
        <f>IF($A21="","",IFERROR($I21/$H21,""))</f>
        <v/>
      </c>
      <c r="K21" s="11" t="n"/>
      <c r="L21" s="7" t="n"/>
      <c r="M21" s="12" t="n"/>
      <c r="N21" s="9" t="n"/>
      <c r="O21" s="9" t="n"/>
      <c r="P21" s="9" t="n"/>
      <c r="Q21" s="9" t="n"/>
      <c r="R21" s="9" t="n"/>
      <c r="S21" s="13" t="n"/>
      <c r="T21" s="14">
        <f>IF($A21="","",SUM($N21:$P21))</f>
        <v/>
      </c>
      <c r="U21" s="14">
        <f>IF($A21="","",IFERROR(-PMT($M21/12,$K21*12,$I21),0))</f>
        <v/>
      </c>
      <c r="V21" s="14">
        <f>IF($A21="","",IFERROR($U21*$K21*12-$I21,0))</f>
        <v/>
      </c>
      <c r="W21" s="14">
        <f>IF($A21="","",SUM($T21,$Q21*$K21,$R21*$K21,$S21*$K21*12))</f>
        <v/>
      </c>
      <c r="X21" s="10">
        <f>IF($A21="","",IFERROR((1+RATE($K21*12,-$U21,$I21-$T21-($Q21+$R21)*$K21-$S21*$K21*12))^12-1,0))</f>
        <v/>
      </c>
      <c r="Y21" s="9" t="n"/>
      <c r="Z21" s="15">
        <f>IF($A21="","",IF($U21&lt;=$Y21,"Sostenibile","Da verificare"))</f>
        <v/>
      </c>
      <c r="AA21" s="7" t="n"/>
    </row>
    <row r="22">
      <c r="A22" s="7" t="n"/>
      <c r="B22" s="7" t="n"/>
      <c r="C22" s="7" t="n"/>
      <c r="D22" s="7" t="n"/>
      <c r="E22" s="7" t="n"/>
      <c r="F22" s="8" t="n"/>
      <c r="G22" s="7" t="n"/>
      <c r="H22" s="9" t="n"/>
      <c r="I22" s="9" t="n"/>
      <c r="J22" s="10">
        <f>IF($A22="","",IFERROR($I22/$H22,""))</f>
        <v/>
      </c>
      <c r="K22" s="11" t="n"/>
      <c r="L22" s="7" t="n"/>
      <c r="M22" s="12" t="n"/>
      <c r="N22" s="9" t="n"/>
      <c r="O22" s="9" t="n"/>
      <c r="P22" s="9" t="n"/>
      <c r="Q22" s="9" t="n"/>
      <c r="R22" s="9" t="n"/>
      <c r="S22" s="13" t="n"/>
      <c r="T22" s="14">
        <f>IF($A22="","",SUM($N22:$P22))</f>
        <v/>
      </c>
      <c r="U22" s="14">
        <f>IF($A22="","",IFERROR(-PMT($M22/12,$K22*12,$I22),0))</f>
        <v/>
      </c>
      <c r="V22" s="14">
        <f>IF($A22="","",IFERROR($U22*$K22*12-$I22,0))</f>
        <v/>
      </c>
      <c r="W22" s="14">
        <f>IF($A22="","",SUM($T22,$Q22*$K22,$R22*$K22,$S22*$K22*12))</f>
        <v/>
      </c>
      <c r="X22" s="10">
        <f>IF($A22="","",IFERROR((1+RATE($K22*12,-$U22,$I22-$T22-($Q22+$R22)*$K22-$S22*$K22*12))^12-1,0))</f>
        <v/>
      </c>
      <c r="Y22" s="9" t="n"/>
      <c r="Z22" s="15">
        <f>IF($A22="","",IF($U22&lt;=$Y22,"Sostenibile","Da verificare"))</f>
        <v/>
      </c>
      <c r="AA22" s="7" t="n"/>
    </row>
    <row r="23">
      <c r="A23" s="7" t="n"/>
      <c r="B23" s="7" t="n"/>
      <c r="C23" s="7" t="n"/>
      <c r="D23" s="7" t="n"/>
      <c r="E23" s="7" t="n"/>
      <c r="F23" s="8" t="n"/>
      <c r="G23" s="7" t="n"/>
      <c r="H23" s="9" t="n"/>
      <c r="I23" s="9" t="n"/>
      <c r="J23" s="10">
        <f>IF($A23="","",IFERROR($I23/$H23,""))</f>
        <v/>
      </c>
      <c r="K23" s="11" t="n"/>
      <c r="L23" s="7" t="n"/>
      <c r="M23" s="12" t="n"/>
      <c r="N23" s="9" t="n"/>
      <c r="O23" s="9" t="n"/>
      <c r="P23" s="9" t="n"/>
      <c r="Q23" s="9" t="n"/>
      <c r="R23" s="9" t="n"/>
      <c r="S23" s="13" t="n"/>
      <c r="T23" s="14">
        <f>IF($A23="","",SUM($N23:$P23))</f>
        <v/>
      </c>
      <c r="U23" s="14">
        <f>IF($A23="","",IFERROR(-PMT($M23/12,$K23*12,$I23),0))</f>
        <v/>
      </c>
      <c r="V23" s="14">
        <f>IF($A23="","",IFERROR($U23*$K23*12-$I23,0))</f>
        <v/>
      </c>
      <c r="W23" s="14">
        <f>IF($A23="","",SUM($T23,$Q23*$K23,$R23*$K23,$S23*$K23*12))</f>
        <v/>
      </c>
      <c r="X23" s="10">
        <f>IF($A23="","",IFERROR((1+RATE($K23*12,-$U23,$I23-$T23-($Q23+$R23)*$K23-$S23*$K23*12))^12-1,0))</f>
        <v/>
      </c>
      <c r="Y23" s="9" t="n"/>
      <c r="Z23" s="15">
        <f>IF($A23="","",IF($U23&lt;=$Y23,"Sostenibile","Da verificare"))</f>
        <v/>
      </c>
      <c r="AA23" s="7" t="n"/>
    </row>
    <row r="24">
      <c r="A24" s="7" t="n"/>
      <c r="B24" s="7" t="n"/>
      <c r="C24" s="7" t="n"/>
      <c r="D24" s="7" t="n"/>
      <c r="E24" s="7" t="n"/>
      <c r="F24" s="8" t="n"/>
      <c r="G24" s="7" t="n"/>
      <c r="H24" s="9" t="n"/>
      <c r="I24" s="9" t="n"/>
      <c r="J24" s="10">
        <f>IF($A24="","",IFERROR($I24/$H24,""))</f>
        <v/>
      </c>
      <c r="K24" s="11" t="n"/>
      <c r="L24" s="7" t="n"/>
      <c r="M24" s="12" t="n"/>
      <c r="N24" s="9" t="n"/>
      <c r="O24" s="9" t="n"/>
      <c r="P24" s="9" t="n"/>
      <c r="Q24" s="9" t="n"/>
      <c r="R24" s="9" t="n"/>
      <c r="S24" s="13" t="n"/>
      <c r="T24" s="14">
        <f>IF($A24="","",SUM($N24:$P24))</f>
        <v/>
      </c>
      <c r="U24" s="14">
        <f>IF($A24="","",IFERROR(-PMT($M24/12,$K24*12,$I24),0))</f>
        <v/>
      </c>
      <c r="V24" s="14">
        <f>IF($A24="","",IFERROR($U24*$K24*12-$I24,0))</f>
        <v/>
      </c>
      <c r="W24" s="14">
        <f>IF($A24="","",SUM($T24,$Q24*$K24,$R24*$K24,$S24*$K24*12))</f>
        <v/>
      </c>
      <c r="X24" s="10">
        <f>IF($A24="","",IFERROR((1+RATE($K24*12,-$U24,$I24-$T24-($Q24+$R24)*$K24-$S24*$K24*12))^12-1,0))</f>
        <v/>
      </c>
      <c r="Y24" s="9" t="n"/>
      <c r="Z24" s="15">
        <f>IF($A24="","",IF($U24&lt;=$Y24,"Sostenibile","Da verificare"))</f>
        <v/>
      </c>
      <c r="AA24" s="7" t="n"/>
    </row>
    <row r="25">
      <c r="A25" s="7" t="n"/>
      <c r="B25" s="7" t="n"/>
      <c r="C25" s="7" t="n"/>
      <c r="D25" s="7" t="n"/>
      <c r="E25" s="7" t="n"/>
      <c r="F25" s="8" t="n"/>
      <c r="G25" s="7" t="n"/>
      <c r="H25" s="9" t="n"/>
      <c r="I25" s="9" t="n"/>
      <c r="J25" s="10">
        <f>IF($A25="","",IFERROR($I25/$H25,""))</f>
        <v/>
      </c>
      <c r="K25" s="11" t="n"/>
      <c r="L25" s="7" t="n"/>
      <c r="M25" s="12" t="n"/>
      <c r="N25" s="9" t="n"/>
      <c r="O25" s="9" t="n"/>
      <c r="P25" s="9" t="n"/>
      <c r="Q25" s="9" t="n"/>
      <c r="R25" s="9" t="n"/>
      <c r="S25" s="13" t="n"/>
      <c r="T25" s="14">
        <f>IF($A25="","",SUM($N25:$P25))</f>
        <v/>
      </c>
      <c r="U25" s="14">
        <f>IF($A25="","",IFERROR(-PMT($M25/12,$K25*12,$I25),0))</f>
        <v/>
      </c>
      <c r="V25" s="14">
        <f>IF($A25="","",IFERROR($U25*$K25*12-$I25,0))</f>
        <v/>
      </c>
      <c r="W25" s="14">
        <f>IF($A25="","",SUM($T25,$Q25*$K25,$R25*$K25,$S25*$K25*12))</f>
        <v/>
      </c>
      <c r="X25" s="10">
        <f>IF($A25="","",IFERROR((1+RATE($K25*12,-$U25,$I25-$T25-($Q25+$R25)*$K25-$S25*$K25*12))^12-1,0))</f>
        <v/>
      </c>
      <c r="Y25" s="9" t="n"/>
      <c r="Z25" s="15">
        <f>IF($A25="","",IF($U25&lt;=$Y25,"Sostenibile","Da verificare"))</f>
        <v/>
      </c>
      <c r="AA25" s="7" t="n"/>
    </row>
    <row r="26">
      <c r="A26" s="7" t="n"/>
      <c r="B26" s="7" t="n"/>
      <c r="C26" s="7" t="n"/>
      <c r="D26" s="7" t="n"/>
      <c r="E26" s="7" t="n"/>
      <c r="F26" s="8" t="n"/>
      <c r="G26" s="7" t="n"/>
      <c r="H26" s="9" t="n"/>
      <c r="I26" s="9" t="n"/>
      <c r="J26" s="10">
        <f>IF($A26="","",IFERROR($I26/$H26,""))</f>
        <v/>
      </c>
      <c r="K26" s="11" t="n"/>
      <c r="L26" s="7" t="n"/>
      <c r="M26" s="12" t="n"/>
      <c r="N26" s="9" t="n"/>
      <c r="O26" s="9" t="n"/>
      <c r="P26" s="9" t="n"/>
      <c r="Q26" s="9" t="n"/>
      <c r="R26" s="9" t="n"/>
      <c r="S26" s="13" t="n"/>
      <c r="T26" s="14">
        <f>IF($A26="","",SUM($N26:$P26))</f>
        <v/>
      </c>
      <c r="U26" s="14">
        <f>IF($A26="","",IFERROR(-PMT($M26/12,$K26*12,$I26),0))</f>
        <v/>
      </c>
      <c r="V26" s="14">
        <f>IF($A26="","",IFERROR($U26*$K26*12-$I26,0))</f>
        <v/>
      </c>
      <c r="W26" s="14">
        <f>IF($A26="","",SUM($T26,$Q26*$K26,$R26*$K26,$S26*$K26*12))</f>
        <v/>
      </c>
      <c r="X26" s="10">
        <f>IF($A26="","",IFERROR((1+RATE($K26*12,-$U26,$I26-$T26-($Q26+$R26)*$K26-$S26*$K26*12))^12-1,0))</f>
        <v/>
      </c>
      <c r="Y26" s="9" t="n"/>
      <c r="Z26" s="15">
        <f>IF($A26="","",IF($U26&lt;=$Y26,"Sostenibile","Da verificare"))</f>
        <v/>
      </c>
      <c r="AA26" s="7" t="n"/>
    </row>
    <row r="27">
      <c r="A27" s="7" t="n"/>
      <c r="B27" s="7" t="n"/>
      <c r="C27" s="7" t="n"/>
      <c r="D27" s="7" t="n"/>
      <c r="E27" s="7" t="n"/>
      <c r="F27" s="8" t="n"/>
      <c r="G27" s="7" t="n"/>
      <c r="H27" s="9" t="n"/>
      <c r="I27" s="9" t="n"/>
      <c r="J27" s="10">
        <f>IF($A27="","",IFERROR($I27/$H27,""))</f>
        <v/>
      </c>
      <c r="K27" s="11" t="n"/>
      <c r="L27" s="7" t="n"/>
      <c r="M27" s="12" t="n"/>
      <c r="N27" s="9" t="n"/>
      <c r="O27" s="9" t="n"/>
      <c r="P27" s="9" t="n"/>
      <c r="Q27" s="9" t="n"/>
      <c r="R27" s="9" t="n"/>
      <c r="S27" s="13" t="n"/>
      <c r="T27" s="14">
        <f>IF($A27="","",SUM($N27:$P27))</f>
        <v/>
      </c>
      <c r="U27" s="14">
        <f>IF($A27="","",IFERROR(-PMT($M27/12,$K27*12,$I27),0))</f>
        <v/>
      </c>
      <c r="V27" s="14">
        <f>IF($A27="","",IFERROR($U27*$K27*12-$I27,0))</f>
        <v/>
      </c>
      <c r="W27" s="14">
        <f>IF($A27="","",SUM($T27,$Q27*$K27,$R27*$K27,$S27*$K27*12))</f>
        <v/>
      </c>
      <c r="X27" s="10">
        <f>IF($A27="","",IFERROR((1+RATE($K27*12,-$U27,$I27-$T27-($Q27+$R27)*$K27-$S27*$K27*12))^12-1,0))</f>
        <v/>
      </c>
      <c r="Y27" s="9" t="n"/>
      <c r="Z27" s="15">
        <f>IF($A27="","",IF($U27&lt;=$Y27,"Sostenibile","Da verificare"))</f>
        <v/>
      </c>
      <c r="AA27" s="7" t="n"/>
    </row>
    <row r="28">
      <c r="A28" s="7" t="n"/>
      <c r="B28" s="7" t="n"/>
      <c r="C28" s="7" t="n"/>
      <c r="D28" s="7" t="n"/>
      <c r="E28" s="7" t="n"/>
      <c r="F28" s="8" t="n"/>
      <c r="G28" s="7" t="n"/>
      <c r="H28" s="9" t="n"/>
      <c r="I28" s="9" t="n"/>
      <c r="J28" s="10">
        <f>IF($A28="","",IFERROR($I28/$H28,""))</f>
        <v/>
      </c>
      <c r="K28" s="11" t="n"/>
      <c r="L28" s="7" t="n"/>
      <c r="M28" s="12" t="n"/>
      <c r="N28" s="9" t="n"/>
      <c r="O28" s="9" t="n"/>
      <c r="P28" s="9" t="n"/>
      <c r="Q28" s="9" t="n"/>
      <c r="R28" s="9" t="n"/>
      <c r="S28" s="13" t="n"/>
      <c r="T28" s="14">
        <f>IF($A28="","",SUM($N28:$P28))</f>
        <v/>
      </c>
      <c r="U28" s="14">
        <f>IF($A28="","",IFERROR(-PMT($M28/12,$K28*12,$I28),0))</f>
        <v/>
      </c>
      <c r="V28" s="14">
        <f>IF($A28="","",IFERROR($U28*$K28*12-$I28,0))</f>
        <v/>
      </c>
      <c r="W28" s="14">
        <f>IF($A28="","",SUM($T28,$Q28*$K28,$R28*$K28,$S28*$K28*12))</f>
        <v/>
      </c>
      <c r="X28" s="10">
        <f>IF($A28="","",IFERROR((1+RATE($K28*12,-$U28,$I28-$T28-($Q28+$R28)*$K28-$S28*$K28*12))^12-1,0))</f>
        <v/>
      </c>
      <c r="Y28" s="9" t="n"/>
      <c r="Z28" s="15">
        <f>IF($A28="","",IF($U28&lt;=$Y28,"Sostenibile","Da verificare"))</f>
        <v/>
      </c>
      <c r="AA28" s="7" t="n"/>
    </row>
    <row r="29">
      <c r="A29" s="7" t="n"/>
      <c r="B29" s="7" t="n"/>
      <c r="C29" s="7" t="n"/>
      <c r="D29" s="7" t="n"/>
      <c r="E29" s="7" t="n"/>
      <c r="F29" s="8" t="n"/>
      <c r="G29" s="7" t="n"/>
      <c r="H29" s="9" t="n"/>
      <c r="I29" s="9" t="n"/>
      <c r="J29" s="10">
        <f>IF($A29="","",IFERROR($I29/$H29,""))</f>
        <v/>
      </c>
      <c r="K29" s="11" t="n"/>
      <c r="L29" s="7" t="n"/>
      <c r="M29" s="12" t="n"/>
      <c r="N29" s="9" t="n"/>
      <c r="O29" s="9" t="n"/>
      <c r="P29" s="9" t="n"/>
      <c r="Q29" s="9" t="n"/>
      <c r="R29" s="9" t="n"/>
      <c r="S29" s="13" t="n"/>
      <c r="T29" s="14">
        <f>IF($A29="","",SUM($N29:$P29))</f>
        <v/>
      </c>
      <c r="U29" s="14">
        <f>IF($A29="","",IFERROR(-PMT($M29/12,$K29*12,$I29),0))</f>
        <v/>
      </c>
      <c r="V29" s="14">
        <f>IF($A29="","",IFERROR($U29*$K29*12-$I29,0))</f>
        <v/>
      </c>
      <c r="W29" s="14">
        <f>IF($A29="","",SUM($T29,$Q29*$K29,$R29*$K29,$S29*$K29*12))</f>
        <v/>
      </c>
      <c r="X29" s="10">
        <f>IF($A29="","",IFERROR((1+RATE($K29*12,-$U29,$I29-$T29-($Q29+$R29)*$K29-$S29*$K29*12))^12-1,0))</f>
        <v/>
      </c>
      <c r="Y29" s="9" t="n"/>
      <c r="Z29" s="15">
        <f>IF($A29="","",IF($U29&lt;=$Y29,"Sostenibile","Da verificare"))</f>
        <v/>
      </c>
      <c r="AA29" s="7" t="n"/>
    </row>
    <row r="30">
      <c r="A30" s="7" t="n"/>
      <c r="B30" s="7" t="n"/>
      <c r="C30" s="7" t="n"/>
      <c r="D30" s="7" t="n"/>
      <c r="E30" s="7" t="n"/>
      <c r="F30" s="8" t="n"/>
      <c r="G30" s="7" t="n"/>
      <c r="H30" s="9" t="n"/>
      <c r="I30" s="9" t="n"/>
      <c r="J30" s="10">
        <f>IF($A30="","",IFERROR($I30/$H30,""))</f>
        <v/>
      </c>
      <c r="K30" s="11" t="n"/>
      <c r="L30" s="7" t="n"/>
      <c r="M30" s="12" t="n"/>
      <c r="N30" s="9" t="n"/>
      <c r="O30" s="9" t="n"/>
      <c r="P30" s="9" t="n"/>
      <c r="Q30" s="9" t="n"/>
      <c r="R30" s="9" t="n"/>
      <c r="S30" s="13" t="n"/>
      <c r="T30" s="14">
        <f>IF($A30="","",SUM($N30:$P30))</f>
        <v/>
      </c>
      <c r="U30" s="14">
        <f>IF($A30="","",IFERROR(-PMT($M30/12,$K30*12,$I30),0))</f>
        <v/>
      </c>
      <c r="V30" s="14">
        <f>IF($A30="","",IFERROR($U30*$K30*12-$I30,0))</f>
        <v/>
      </c>
      <c r="W30" s="14">
        <f>IF($A30="","",SUM($T30,$Q30*$K30,$R30*$K30,$S30*$K30*12))</f>
        <v/>
      </c>
      <c r="X30" s="10">
        <f>IF($A30="","",IFERROR((1+RATE($K30*12,-$U30,$I30-$T30-($Q30+$R30)*$K30-$S30*$K30*12))^12-1,0))</f>
        <v/>
      </c>
      <c r="Y30" s="9" t="n"/>
      <c r="Z30" s="15">
        <f>IF($A30="","",IF($U30&lt;=$Y30,"Sostenibile","Da verificare"))</f>
        <v/>
      </c>
      <c r="AA30" s="7" t="n"/>
    </row>
    <row r="31">
      <c r="A31" s="7" t="n"/>
      <c r="B31" s="7" t="n"/>
      <c r="C31" s="7" t="n"/>
      <c r="D31" s="7" t="n"/>
      <c r="E31" s="7" t="n"/>
      <c r="F31" s="8" t="n"/>
      <c r="G31" s="7" t="n"/>
      <c r="H31" s="9" t="n"/>
      <c r="I31" s="9" t="n"/>
      <c r="J31" s="10">
        <f>IF($A31="","",IFERROR($I31/$H31,""))</f>
        <v/>
      </c>
      <c r="K31" s="11" t="n"/>
      <c r="L31" s="7" t="n"/>
      <c r="M31" s="12" t="n"/>
      <c r="N31" s="9" t="n"/>
      <c r="O31" s="9" t="n"/>
      <c r="P31" s="9" t="n"/>
      <c r="Q31" s="9" t="n"/>
      <c r="R31" s="9" t="n"/>
      <c r="S31" s="13" t="n"/>
      <c r="T31" s="14">
        <f>IF($A31="","",SUM($N31:$P31))</f>
        <v/>
      </c>
      <c r="U31" s="14">
        <f>IF($A31="","",IFERROR(-PMT($M31/12,$K31*12,$I31),0))</f>
        <v/>
      </c>
      <c r="V31" s="14">
        <f>IF($A31="","",IFERROR($U31*$K31*12-$I31,0))</f>
        <v/>
      </c>
      <c r="W31" s="14">
        <f>IF($A31="","",SUM($T31,$Q31*$K31,$R31*$K31,$S31*$K31*12))</f>
        <v/>
      </c>
      <c r="X31" s="10">
        <f>IF($A31="","",IFERROR((1+RATE($K31*12,-$U31,$I31-$T31-($Q31+$R31)*$K31-$S31*$K31*12))^12-1,0))</f>
        <v/>
      </c>
      <c r="Y31" s="9" t="n"/>
      <c r="Z31" s="15">
        <f>IF($A31="","",IF($U31&lt;=$Y31,"Sostenibile","Da verificare"))</f>
        <v/>
      </c>
      <c r="AA31" s="7" t="n"/>
    </row>
    <row r="32">
      <c r="A32" s="7" t="n"/>
      <c r="B32" s="7" t="n"/>
      <c r="C32" s="7" t="n"/>
      <c r="D32" s="7" t="n"/>
      <c r="E32" s="7" t="n"/>
      <c r="F32" s="8" t="n"/>
      <c r="G32" s="7" t="n"/>
      <c r="H32" s="9" t="n"/>
      <c r="I32" s="9" t="n"/>
      <c r="J32" s="10">
        <f>IF($A32="","",IFERROR($I32/$H32,""))</f>
        <v/>
      </c>
      <c r="K32" s="11" t="n"/>
      <c r="L32" s="7" t="n"/>
      <c r="M32" s="12" t="n"/>
      <c r="N32" s="9" t="n"/>
      <c r="O32" s="9" t="n"/>
      <c r="P32" s="9" t="n"/>
      <c r="Q32" s="9" t="n"/>
      <c r="R32" s="9" t="n"/>
      <c r="S32" s="13" t="n"/>
      <c r="T32" s="14">
        <f>IF($A32="","",SUM($N32:$P32))</f>
        <v/>
      </c>
      <c r="U32" s="14">
        <f>IF($A32="","",IFERROR(-PMT($M32/12,$K32*12,$I32),0))</f>
        <v/>
      </c>
      <c r="V32" s="14">
        <f>IF($A32="","",IFERROR($U32*$K32*12-$I32,0))</f>
        <v/>
      </c>
      <c r="W32" s="14">
        <f>IF($A32="","",SUM($T32,$Q32*$K32,$R32*$K32,$S32*$K32*12))</f>
        <v/>
      </c>
      <c r="X32" s="10">
        <f>IF($A32="","",IFERROR((1+RATE($K32*12,-$U32,$I32-$T32-($Q32+$R32)*$K32-$S32*$K32*12))^12-1,0))</f>
        <v/>
      </c>
      <c r="Y32" s="9" t="n"/>
      <c r="Z32" s="15">
        <f>IF($A32="","",IF($U32&lt;=$Y32,"Sostenibile","Da verificare"))</f>
        <v/>
      </c>
      <c r="AA32" s="7" t="n"/>
    </row>
    <row r="33">
      <c r="A33" s="7" t="n"/>
      <c r="B33" s="7" t="n"/>
      <c r="C33" s="7" t="n"/>
      <c r="D33" s="7" t="n"/>
      <c r="E33" s="7" t="n"/>
      <c r="F33" s="8" t="n"/>
      <c r="G33" s="7" t="n"/>
      <c r="H33" s="9" t="n"/>
      <c r="I33" s="9" t="n"/>
      <c r="J33" s="10">
        <f>IF($A33="","",IFERROR($I33/$H33,""))</f>
        <v/>
      </c>
      <c r="K33" s="11" t="n"/>
      <c r="L33" s="7" t="n"/>
      <c r="M33" s="12" t="n"/>
      <c r="N33" s="9" t="n"/>
      <c r="O33" s="9" t="n"/>
      <c r="P33" s="9" t="n"/>
      <c r="Q33" s="9" t="n"/>
      <c r="R33" s="9" t="n"/>
      <c r="S33" s="13" t="n"/>
      <c r="T33" s="14">
        <f>IF($A33="","",SUM($N33:$P33))</f>
        <v/>
      </c>
      <c r="U33" s="14">
        <f>IF($A33="","",IFERROR(-PMT($M33/12,$K33*12,$I33),0))</f>
        <v/>
      </c>
      <c r="V33" s="14">
        <f>IF($A33="","",IFERROR($U33*$K33*12-$I33,0))</f>
        <v/>
      </c>
      <c r="W33" s="14">
        <f>IF($A33="","",SUM($T33,$Q33*$K33,$R33*$K33,$S33*$K33*12))</f>
        <v/>
      </c>
      <c r="X33" s="10">
        <f>IF($A33="","",IFERROR((1+RATE($K33*12,-$U33,$I33-$T33-($Q33+$R33)*$K33-$S33*$K33*12))^12-1,0))</f>
        <v/>
      </c>
      <c r="Y33" s="9" t="n"/>
      <c r="Z33" s="15">
        <f>IF($A33="","",IF($U33&lt;=$Y33,"Sostenibile","Da verificare"))</f>
        <v/>
      </c>
      <c r="AA33" s="7" t="n"/>
    </row>
    <row r="34">
      <c r="A34" s="7" t="n"/>
      <c r="B34" s="7" t="n"/>
      <c r="C34" s="7" t="n"/>
      <c r="D34" s="7" t="n"/>
      <c r="E34" s="7" t="n"/>
      <c r="F34" s="8" t="n"/>
      <c r="G34" s="7" t="n"/>
      <c r="H34" s="9" t="n"/>
      <c r="I34" s="9" t="n"/>
      <c r="J34" s="10">
        <f>IF($A34="","",IFERROR($I34/$H34,""))</f>
        <v/>
      </c>
      <c r="K34" s="11" t="n"/>
      <c r="L34" s="7" t="n"/>
      <c r="M34" s="12" t="n"/>
      <c r="N34" s="9" t="n"/>
      <c r="O34" s="9" t="n"/>
      <c r="P34" s="9" t="n"/>
      <c r="Q34" s="9" t="n"/>
      <c r="R34" s="9" t="n"/>
      <c r="S34" s="13" t="n"/>
      <c r="T34" s="14">
        <f>IF($A34="","",SUM($N34:$P34))</f>
        <v/>
      </c>
      <c r="U34" s="14">
        <f>IF($A34="","",IFERROR(-PMT($M34/12,$K34*12,$I34),0))</f>
        <v/>
      </c>
      <c r="V34" s="14">
        <f>IF($A34="","",IFERROR($U34*$K34*12-$I34,0))</f>
        <v/>
      </c>
      <c r="W34" s="14">
        <f>IF($A34="","",SUM($T34,$Q34*$K34,$R34*$K34,$S34*$K34*12))</f>
        <v/>
      </c>
      <c r="X34" s="10">
        <f>IF($A34="","",IFERROR((1+RATE($K34*12,-$U34,$I34-$T34-($Q34+$R34)*$K34-$S34*$K34*12))^12-1,0))</f>
        <v/>
      </c>
      <c r="Y34" s="9" t="n"/>
      <c r="Z34" s="15">
        <f>IF($A34="","",IF($U34&lt;=$Y34,"Sostenibile","Da verificare"))</f>
        <v/>
      </c>
      <c r="AA34" s="7" t="n"/>
    </row>
    <row r="35">
      <c r="A35" s="7" t="n"/>
      <c r="B35" s="7" t="n"/>
      <c r="C35" s="7" t="n"/>
      <c r="D35" s="7" t="n"/>
      <c r="E35" s="7" t="n"/>
      <c r="F35" s="8" t="n"/>
      <c r="G35" s="7" t="n"/>
      <c r="H35" s="9" t="n"/>
      <c r="I35" s="9" t="n"/>
      <c r="J35" s="10">
        <f>IF($A35="","",IFERROR($I35/$H35,""))</f>
        <v/>
      </c>
      <c r="K35" s="11" t="n"/>
      <c r="L35" s="7" t="n"/>
      <c r="M35" s="12" t="n"/>
      <c r="N35" s="9" t="n"/>
      <c r="O35" s="9" t="n"/>
      <c r="P35" s="9" t="n"/>
      <c r="Q35" s="9" t="n"/>
      <c r="R35" s="9" t="n"/>
      <c r="S35" s="13" t="n"/>
      <c r="T35" s="14">
        <f>IF($A35="","",SUM($N35:$P35))</f>
        <v/>
      </c>
      <c r="U35" s="14">
        <f>IF($A35="","",IFERROR(-PMT($M35/12,$K35*12,$I35),0))</f>
        <v/>
      </c>
      <c r="V35" s="14">
        <f>IF($A35="","",IFERROR($U35*$K35*12-$I35,0))</f>
        <v/>
      </c>
      <c r="W35" s="14">
        <f>IF($A35="","",SUM($T35,$Q35*$K35,$R35*$K35,$S35*$K35*12))</f>
        <v/>
      </c>
      <c r="X35" s="10">
        <f>IF($A35="","",IFERROR((1+RATE($K35*12,-$U35,$I35-$T35-($Q35+$R35)*$K35-$S35*$K35*12))^12-1,0))</f>
        <v/>
      </c>
      <c r="Y35" s="9" t="n"/>
      <c r="Z35" s="15">
        <f>IF($A35="","",IF($U35&lt;=$Y35,"Sostenibile","Da verificare"))</f>
        <v/>
      </c>
      <c r="AA35" s="7" t="n"/>
    </row>
    <row r="36">
      <c r="A36" s="7" t="n"/>
      <c r="B36" s="7" t="n"/>
      <c r="C36" s="7" t="n"/>
      <c r="D36" s="7" t="n"/>
      <c r="E36" s="7" t="n"/>
      <c r="F36" s="8" t="n"/>
      <c r="G36" s="7" t="n"/>
      <c r="H36" s="9" t="n"/>
      <c r="I36" s="9" t="n"/>
      <c r="J36" s="10">
        <f>IF($A36="","",IFERROR($I36/$H36,""))</f>
        <v/>
      </c>
      <c r="K36" s="11" t="n"/>
      <c r="L36" s="7" t="n"/>
      <c r="M36" s="12" t="n"/>
      <c r="N36" s="9" t="n"/>
      <c r="O36" s="9" t="n"/>
      <c r="P36" s="9" t="n"/>
      <c r="Q36" s="9" t="n"/>
      <c r="R36" s="9" t="n"/>
      <c r="S36" s="13" t="n"/>
      <c r="T36" s="14">
        <f>IF($A36="","",SUM($N36:$P36))</f>
        <v/>
      </c>
      <c r="U36" s="14">
        <f>IF($A36="","",IFERROR(-PMT($M36/12,$K36*12,$I36),0))</f>
        <v/>
      </c>
      <c r="V36" s="14">
        <f>IF($A36="","",IFERROR($U36*$K36*12-$I36,0))</f>
        <v/>
      </c>
      <c r="W36" s="14">
        <f>IF($A36="","",SUM($T36,$Q36*$K36,$R36*$K36,$S36*$K36*12))</f>
        <v/>
      </c>
      <c r="X36" s="10">
        <f>IF($A36="","",IFERROR((1+RATE($K36*12,-$U36,$I36-$T36-($Q36+$R36)*$K36-$S36*$K36*12))^12-1,0))</f>
        <v/>
      </c>
      <c r="Y36" s="9" t="n"/>
      <c r="Z36" s="15">
        <f>IF($A36="","",IF($U36&lt;=$Y36,"Sostenibile","Da verificare"))</f>
        <v/>
      </c>
      <c r="AA36" s="7" t="n"/>
    </row>
    <row r="37">
      <c r="A37" s="7" t="n"/>
      <c r="B37" s="7" t="n"/>
      <c r="C37" s="7" t="n"/>
      <c r="D37" s="7" t="n"/>
      <c r="E37" s="7" t="n"/>
      <c r="F37" s="8" t="n"/>
      <c r="G37" s="7" t="n"/>
      <c r="H37" s="9" t="n"/>
      <c r="I37" s="9" t="n"/>
      <c r="J37" s="10">
        <f>IF($A37="","",IFERROR($I37/$H37,""))</f>
        <v/>
      </c>
      <c r="K37" s="11" t="n"/>
      <c r="L37" s="7" t="n"/>
      <c r="M37" s="12" t="n"/>
      <c r="N37" s="9" t="n"/>
      <c r="O37" s="9" t="n"/>
      <c r="P37" s="9" t="n"/>
      <c r="Q37" s="9" t="n"/>
      <c r="R37" s="9" t="n"/>
      <c r="S37" s="13" t="n"/>
      <c r="T37" s="14">
        <f>IF($A37="","",SUM($N37:$P37))</f>
        <v/>
      </c>
      <c r="U37" s="14">
        <f>IF($A37="","",IFERROR(-PMT($M37/12,$K37*12,$I37),0))</f>
        <v/>
      </c>
      <c r="V37" s="14">
        <f>IF($A37="","",IFERROR($U37*$K37*12-$I37,0))</f>
        <v/>
      </c>
      <c r="W37" s="14">
        <f>IF($A37="","",SUM($T37,$Q37*$K37,$R37*$K37,$S37*$K37*12))</f>
        <v/>
      </c>
      <c r="X37" s="10">
        <f>IF($A37="","",IFERROR((1+RATE($K37*12,-$U37,$I37-$T37-($Q37+$R37)*$K37-$S37*$K37*12))^12-1,0))</f>
        <v/>
      </c>
      <c r="Y37" s="9" t="n"/>
      <c r="Z37" s="15">
        <f>IF($A37="","",IF($U37&lt;=$Y37,"Sostenibile","Da verificare"))</f>
        <v/>
      </c>
      <c r="AA37" s="7" t="n"/>
    </row>
    <row r="38">
      <c r="A38" s="7" t="n"/>
      <c r="B38" s="7" t="n"/>
      <c r="C38" s="7" t="n"/>
      <c r="D38" s="7" t="n"/>
      <c r="E38" s="7" t="n"/>
      <c r="F38" s="8" t="n"/>
      <c r="G38" s="7" t="n"/>
      <c r="H38" s="9" t="n"/>
      <c r="I38" s="9" t="n"/>
      <c r="J38" s="10">
        <f>IF($A38="","",IFERROR($I38/$H38,""))</f>
        <v/>
      </c>
      <c r="K38" s="11" t="n"/>
      <c r="L38" s="7" t="n"/>
      <c r="M38" s="12" t="n"/>
      <c r="N38" s="9" t="n"/>
      <c r="O38" s="9" t="n"/>
      <c r="P38" s="9" t="n"/>
      <c r="Q38" s="9" t="n"/>
      <c r="R38" s="9" t="n"/>
      <c r="S38" s="13" t="n"/>
      <c r="T38" s="14">
        <f>IF($A38="","",SUM($N38:$P38))</f>
        <v/>
      </c>
      <c r="U38" s="14">
        <f>IF($A38="","",IFERROR(-PMT($M38/12,$K38*12,$I38),0))</f>
        <v/>
      </c>
      <c r="V38" s="14">
        <f>IF($A38="","",IFERROR($U38*$K38*12-$I38,0))</f>
        <v/>
      </c>
      <c r="W38" s="14">
        <f>IF($A38="","",SUM($T38,$Q38*$K38,$R38*$K38,$S38*$K38*12))</f>
        <v/>
      </c>
      <c r="X38" s="10">
        <f>IF($A38="","",IFERROR((1+RATE($K38*12,-$U38,$I38-$T38-($Q38+$R38)*$K38-$S38*$K38*12))^12-1,0))</f>
        <v/>
      </c>
      <c r="Y38" s="9" t="n"/>
      <c r="Z38" s="15">
        <f>IF($A38="","",IF($U38&lt;=$Y38,"Sostenibile","Da verificare"))</f>
        <v/>
      </c>
      <c r="AA38" s="7" t="n"/>
    </row>
    <row r="39">
      <c r="A39" s="7" t="n"/>
      <c r="B39" s="7" t="n"/>
      <c r="C39" s="7" t="n"/>
      <c r="D39" s="7" t="n"/>
      <c r="E39" s="7" t="n"/>
      <c r="F39" s="8" t="n"/>
      <c r="G39" s="7" t="n"/>
      <c r="H39" s="9" t="n"/>
      <c r="I39" s="9" t="n"/>
      <c r="J39" s="10">
        <f>IF($A39="","",IFERROR($I39/$H39,""))</f>
        <v/>
      </c>
      <c r="K39" s="11" t="n"/>
      <c r="L39" s="7" t="n"/>
      <c r="M39" s="12" t="n"/>
      <c r="N39" s="9" t="n"/>
      <c r="O39" s="9" t="n"/>
      <c r="P39" s="9" t="n"/>
      <c r="Q39" s="9" t="n"/>
      <c r="R39" s="9" t="n"/>
      <c r="S39" s="13" t="n"/>
      <c r="T39" s="14">
        <f>IF($A39="","",SUM($N39:$P39))</f>
        <v/>
      </c>
      <c r="U39" s="14">
        <f>IF($A39="","",IFERROR(-PMT($M39/12,$K39*12,$I39),0))</f>
        <v/>
      </c>
      <c r="V39" s="14">
        <f>IF($A39="","",IFERROR($U39*$K39*12-$I39,0))</f>
        <v/>
      </c>
      <c r="W39" s="14">
        <f>IF($A39="","",SUM($T39,$Q39*$K39,$R39*$K39,$S39*$K39*12))</f>
        <v/>
      </c>
      <c r="X39" s="10">
        <f>IF($A39="","",IFERROR((1+RATE($K39*12,-$U39,$I39-$T39-($Q39+$R39)*$K39-$S39*$K39*12))^12-1,0))</f>
        <v/>
      </c>
      <c r="Y39" s="9" t="n"/>
      <c r="Z39" s="15">
        <f>IF($A39="","",IF($U39&lt;=$Y39,"Sostenibile","Da verificare"))</f>
        <v/>
      </c>
      <c r="AA39" s="7" t="n"/>
    </row>
    <row r="40">
      <c r="A40" s="7" t="n"/>
      <c r="B40" s="7" t="n"/>
      <c r="C40" s="7" t="n"/>
      <c r="D40" s="7" t="n"/>
      <c r="E40" s="7" t="n"/>
      <c r="F40" s="8" t="n"/>
      <c r="G40" s="7" t="n"/>
      <c r="H40" s="9" t="n"/>
      <c r="I40" s="9" t="n"/>
      <c r="J40" s="10">
        <f>IF($A40="","",IFERROR($I40/$H40,""))</f>
        <v/>
      </c>
      <c r="K40" s="11" t="n"/>
      <c r="L40" s="7" t="n"/>
      <c r="M40" s="12" t="n"/>
      <c r="N40" s="9" t="n"/>
      <c r="O40" s="9" t="n"/>
      <c r="P40" s="9" t="n"/>
      <c r="Q40" s="9" t="n"/>
      <c r="R40" s="9" t="n"/>
      <c r="S40" s="13" t="n"/>
      <c r="T40" s="14">
        <f>IF($A40="","",SUM($N40:$P40))</f>
        <v/>
      </c>
      <c r="U40" s="14">
        <f>IF($A40="","",IFERROR(-PMT($M40/12,$K40*12,$I40),0))</f>
        <v/>
      </c>
      <c r="V40" s="14">
        <f>IF($A40="","",IFERROR($U40*$K40*12-$I40,0))</f>
        <v/>
      </c>
      <c r="W40" s="14">
        <f>IF($A40="","",SUM($T40,$Q40*$K40,$R40*$K40,$S40*$K40*12))</f>
        <v/>
      </c>
      <c r="X40" s="10">
        <f>IF($A40="","",IFERROR((1+RATE($K40*12,-$U40,$I40-$T40-($Q40+$R40)*$K40-$S40*$K40*12))^12-1,0))</f>
        <v/>
      </c>
      <c r="Y40" s="9" t="n"/>
      <c r="Z40" s="15">
        <f>IF($A40="","",IF($U40&lt;=$Y40,"Sostenibile","Da verificare"))</f>
        <v/>
      </c>
      <c r="AA40" s="7" t="n"/>
    </row>
    <row r="41">
      <c r="A41" s="7" t="n"/>
      <c r="B41" s="7" t="n"/>
      <c r="C41" s="7" t="n"/>
      <c r="D41" s="7" t="n"/>
      <c r="E41" s="7" t="n"/>
      <c r="F41" s="8" t="n"/>
      <c r="G41" s="7" t="n"/>
      <c r="H41" s="9" t="n"/>
      <c r="I41" s="9" t="n"/>
      <c r="J41" s="10">
        <f>IF($A41="","",IFERROR($I41/$H41,""))</f>
        <v/>
      </c>
      <c r="K41" s="11" t="n"/>
      <c r="L41" s="7" t="n"/>
      <c r="M41" s="12" t="n"/>
      <c r="N41" s="9" t="n"/>
      <c r="O41" s="9" t="n"/>
      <c r="P41" s="9" t="n"/>
      <c r="Q41" s="9" t="n"/>
      <c r="R41" s="9" t="n"/>
      <c r="S41" s="13" t="n"/>
      <c r="T41" s="14">
        <f>IF($A41="","",SUM($N41:$P41))</f>
        <v/>
      </c>
      <c r="U41" s="14">
        <f>IF($A41="","",IFERROR(-PMT($M41/12,$K41*12,$I41),0))</f>
        <v/>
      </c>
      <c r="V41" s="14">
        <f>IF($A41="","",IFERROR($U41*$K41*12-$I41,0))</f>
        <v/>
      </c>
      <c r="W41" s="14">
        <f>IF($A41="","",SUM($T41,$Q41*$K41,$R41*$K41,$S41*$K41*12))</f>
        <v/>
      </c>
      <c r="X41" s="10">
        <f>IF($A41="","",IFERROR((1+RATE($K41*12,-$U41,$I41-$T41-($Q41+$R41)*$K41-$S41*$K41*12))^12-1,0))</f>
        <v/>
      </c>
      <c r="Y41" s="9" t="n"/>
      <c r="Z41" s="15">
        <f>IF($A41="","",IF($U41&lt;=$Y41,"Sostenibile","Da verificare"))</f>
        <v/>
      </c>
      <c r="AA41" s="7" t="n"/>
    </row>
    <row r="42">
      <c r="A42" s="7" t="n"/>
      <c r="B42" s="7" t="n"/>
      <c r="C42" s="7" t="n"/>
      <c r="D42" s="7" t="n"/>
      <c r="E42" s="7" t="n"/>
      <c r="F42" s="8" t="n"/>
      <c r="G42" s="7" t="n"/>
      <c r="H42" s="9" t="n"/>
      <c r="I42" s="9" t="n"/>
      <c r="J42" s="10">
        <f>IF($A42="","",IFERROR($I42/$H42,""))</f>
        <v/>
      </c>
      <c r="K42" s="11" t="n"/>
      <c r="L42" s="7" t="n"/>
      <c r="M42" s="12" t="n"/>
      <c r="N42" s="9" t="n"/>
      <c r="O42" s="9" t="n"/>
      <c r="P42" s="9" t="n"/>
      <c r="Q42" s="9" t="n"/>
      <c r="R42" s="9" t="n"/>
      <c r="S42" s="13" t="n"/>
      <c r="T42" s="14">
        <f>IF($A42="","",SUM($N42:$P42))</f>
        <v/>
      </c>
      <c r="U42" s="14">
        <f>IF($A42="","",IFERROR(-PMT($M42/12,$K42*12,$I42),0))</f>
        <v/>
      </c>
      <c r="V42" s="14">
        <f>IF($A42="","",IFERROR($U42*$K42*12-$I42,0))</f>
        <v/>
      </c>
      <c r="W42" s="14">
        <f>IF($A42="","",SUM($T42,$Q42*$K42,$R42*$K42,$S42*$K42*12))</f>
        <v/>
      </c>
      <c r="X42" s="10">
        <f>IF($A42="","",IFERROR((1+RATE($K42*12,-$U42,$I42-$T42-($Q42+$R42)*$K42-$S42*$K42*12))^12-1,0))</f>
        <v/>
      </c>
      <c r="Y42" s="9" t="n"/>
      <c r="Z42" s="15">
        <f>IF($A42="","",IF($U42&lt;=$Y42,"Sostenibile","Da verificare"))</f>
        <v/>
      </c>
      <c r="AA42" s="7" t="n"/>
    </row>
    <row r="43">
      <c r="A43" s="7" t="n"/>
      <c r="B43" s="7" t="n"/>
      <c r="C43" s="7" t="n"/>
      <c r="D43" s="7" t="n"/>
      <c r="E43" s="7" t="n"/>
      <c r="F43" s="8" t="n"/>
      <c r="G43" s="7" t="n"/>
      <c r="H43" s="9" t="n"/>
      <c r="I43" s="9" t="n"/>
      <c r="J43" s="10">
        <f>IF($A43="","",IFERROR($I43/$H43,""))</f>
        <v/>
      </c>
      <c r="K43" s="11" t="n"/>
      <c r="L43" s="7" t="n"/>
      <c r="M43" s="12" t="n"/>
      <c r="N43" s="9" t="n"/>
      <c r="O43" s="9" t="n"/>
      <c r="P43" s="9" t="n"/>
      <c r="Q43" s="9" t="n"/>
      <c r="R43" s="9" t="n"/>
      <c r="S43" s="13" t="n"/>
      <c r="T43" s="14">
        <f>IF($A43="","",SUM($N43:$P43))</f>
        <v/>
      </c>
      <c r="U43" s="14">
        <f>IF($A43="","",IFERROR(-PMT($M43/12,$K43*12,$I43),0))</f>
        <v/>
      </c>
      <c r="V43" s="14">
        <f>IF($A43="","",IFERROR($U43*$K43*12-$I43,0))</f>
        <v/>
      </c>
      <c r="W43" s="14">
        <f>IF($A43="","",SUM($T43,$Q43*$K43,$R43*$K43,$S43*$K43*12))</f>
        <v/>
      </c>
      <c r="X43" s="10">
        <f>IF($A43="","",IFERROR((1+RATE($K43*12,-$U43,$I43-$T43-($Q43+$R43)*$K43-$S43*$K43*12))^12-1,0))</f>
        <v/>
      </c>
      <c r="Y43" s="9" t="n"/>
      <c r="Z43" s="15">
        <f>IF($A43="","",IF($U43&lt;=$Y43,"Sostenibile","Da verificare"))</f>
        <v/>
      </c>
      <c r="AA43" s="7" t="n"/>
    </row>
    <row r="44">
      <c r="A44" s="7" t="n"/>
      <c r="B44" s="7" t="n"/>
      <c r="C44" s="7" t="n"/>
      <c r="D44" s="7" t="n"/>
      <c r="E44" s="7" t="n"/>
      <c r="F44" s="8" t="n"/>
      <c r="G44" s="7" t="n"/>
      <c r="H44" s="9" t="n"/>
      <c r="I44" s="9" t="n"/>
      <c r="J44" s="10">
        <f>IF($A44="","",IFERROR($I44/$H44,""))</f>
        <v/>
      </c>
      <c r="K44" s="11" t="n"/>
      <c r="L44" s="7" t="n"/>
      <c r="M44" s="12" t="n"/>
      <c r="N44" s="9" t="n"/>
      <c r="O44" s="9" t="n"/>
      <c r="P44" s="9" t="n"/>
      <c r="Q44" s="9" t="n"/>
      <c r="R44" s="9" t="n"/>
      <c r="S44" s="13" t="n"/>
      <c r="T44" s="14">
        <f>IF($A44="","",SUM($N44:$P44))</f>
        <v/>
      </c>
      <c r="U44" s="14">
        <f>IF($A44="","",IFERROR(-PMT($M44/12,$K44*12,$I44),0))</f>
        <v/>
      </c>
      <c r="V44" s="14">
        <f>IF($A44="","",IFERROR($U44*$K44*12-$I44,0))</f>
        <v/>
      </c>
      <c r="W44" s="14">
        <f>IF($A44="","",SUM($T44,$Q44*$K44,$R44*$K44,$S44*$K44*12))</f>
        <v/>
      </c>
      <c r="X44" s="10">
        <f>IF($A44="","",IFERROR((1+RATE($K44*12,-$U44,$I44-$T44-($Q44+$R44)*$K44-$S44*$K44*12))^12-1,0))</f>
        <v/>
      </c>
      <c r="Y44" s="9" t="n"/>
      <c r="Z44" s="15">
        <f>IF($A44="","",IF($U44&lt;=$Y44,"Sostenibile","Da verificare"))</f>
        <v/>
      </c>
      <c r="AA44" s="7" t="n"/>
    </row>
    <row r="45">
      <c r="A45" s="7" t="n"/>
      <c r="B45" s="7" t="n"/>
      <c r="C45" s="7" t="n"/>
      <c r="D45" s="7" t="n"/>
      <c r="E45" s="7" t="n"/>
      <c r="F45" s="8" t="n"/>
      <c r="G45" s="7" t="n"/>
      <c r="H45" s="9" t="n"/>
      <c r="I45" s="9" t="n"/>
      <c r="J45" s="10">
        <f>IF($A45="","",IFERROR($I45/$H45,""))</f>
        <v/>
      </c>
      <c r="K45" s="11" t="n"/>
      <c r="L45" s="7" t="n"/>
      <c r="M45" s="12" t="n"/>
      <c r="N45" s="9" t="n"/>
      <c r="O45" s="9" t="n"/>
      <c r="P45" s="9" t="n"/>
      <c r="Q45" s="9" t="n"/>
      <c r="R45" s="9" t="n"/>
      <c r="S45" s="13" t="n"/>
      <c r="T45" s="14">
        <f>IF($A45="","",SUM($N45:$P45))</f>
        <v/>
      </c>
      <c r="U45" s="14">
        <f>IF($A45="","",IFERROR(-PMT($M45/12,$K45*12,$I45),0))</f>
        <v/>
      </c>
      <c r="V45" s="14">
        <f>IF($A45="","",IFERROR($U45*$K45*12-$I45,0))</f>
        <v/>
      </c>
      <c r="W45" s="14">
        <f>IF($A45="","",SUM($T45,$Q45*$K45,$R45*$K45,$S45*$K45*12))</f>
        <v/>
      </c>
      <c r="X45" s="10">
        <f>IF($A45="","",IFERROR((1+RATE($K45*12,-$U45,$I45-$T45-($Q45+$R45)*$K45-$S45*$K45*12))^12-1,0))</f>
        <v/>
      </c>
      <c r="Y45" s="9" t="n"/>
      <c r="Z45" s="15">
        <f>IF($A45="","",IF($U45&lt;=$Y45,"Sostenibile","Da verificare"))</f>
        <v/>
      </c>
      <c r="AA45" s="7" t="n"/>
    </row>
    <row r="46">
      <c r="A46" s="7" t="n"/>
      <c r="B46" s="7" t="n"/>
      <c r="C46" s="7" t="n"/>
      <c r="D46" s="7" t="n"/>
      <c r="E46" s="7" t="n"/>
      <c r="F46" s="8" t="n"/>
      <c r="G46" s="7" t="n"/>
      <c r="H46" s="9" t="n"/>
      <c r="I46" s="9" t="n"/>
      <c r="J46" s="10">
        <f>IF($A46="","",IFERROR($I46/$H46,""))</f>
        <v/>
      </c>
      <c r="K46" s="11" t="n"/>
      <c r="L46" s="7" t="n"/>
      <c r="M46" s="12" t="n"/>
      <c r="N46" s="9" t="n"/>
      <c r="O46" s="9" t="n"/>
      <c r="P46" s="9" t="n"/>
      <c r="Q46" s="9" t="n"/>
      <c r="R46" s="9" t="n"/>
      <c r="S46" s="13" t="n"/>
      <c r="T46" s="14">
        <f>IF($A46="","",SUM($N46:$P46))</f>
        <v/>
      </c>
      <c r="U46" s="14">
        <f>IF($A46="","",IFERROR(-PMT($M46/12,$K46*12,$I46),0))</f>
        <v/>
      </c>
      <c r="V46" s="14">
        <f>IF($A46="","",IFERROR($U46*$K46*12-$I46,0))</f>
        <v/>
      </c>
      <c r="W46" s="14">
        <f>IF($A46="","",SUM($T46,$Q46*$K46,$R46*$K46,$S46*$K46*12))</f>
        <v/>
      </c>
      <c r="X46" s="10">
        <f>IF($A46="","",IFERROR((1+RATE($K46*12,-$U46,$I46-$T46-($Q46+$R46)*$K46-$S46*$K46*12))^12-1,0))</f>
        <v/>
      </c>
      <c r="Y46" s="9" t="n"/>
      <c r="Z46" s="15">
        <f>IF($A46="","",IF($U46&lt;=$Y46,"Sostenibile","Da verificare"))</f>
        <v/>
      </c>
      <c r="AA46" s="7" t="n"/>
    </row>
    <row r="47">
      <c r="A47" s="7" t="n"/>
      <c r="B47" s="7" t="n"/>
      <c r="C47" s="7" t="n"/>
      <c r="D47" s="7" t="n"/>
      <c r="E47" s="7" t="n"/>
      <c r="F47" s="8" t="n"/>
      <c r="G47" s="7" t="n"/>
      <c r="H47" s="9" t="n"/>
      <c r="I47" s="9" t="n"/>
      <c r="J47" s="10">
        <f>IF($A47="","",IFERROR($I47/$H47,""))</f>
        <v/>
      </c>
      <c r="K47" s="11" t="n"/>
      <c r="L47" s="7" t="n"/>
      <c r="M47" s="12" t="n"/>
      <c r="N47" s="9" t="n"/>
      <c r="O47" s="9" t="n"/>
      <c r="P47" s="9" t="n"/>
      <c r="Q47" s="9" t="n"/>
      <c r="R47" s="9" t="n"/>
      <c r="S47" s="13" t="n"/>
      <c r="T47" s="14">
        <f>IF($A47="","",SUM($N47:$P47))</f>
        <v/>
      </c>
      <c r="U47" s="14">
        <f>IF($A47="","",IFERROR(-PMT($M47/12,$K47*12,$I47),0))</f>
        <v/>
      </c>
      <c r="V47" s="14">
        <f>IF($A47="","",IFERROR($U47*$K47*12-$I47,0))</f>
        <v/>
      </c>
      <c r="W47" s="14">
        <f>IF($A47="","",SUM($T47,$Q47*$K47,$R47*$K47,$S47*$K47*12))</f>
        <v/>
      </c>
      <c r="X47" s="10">
        <f>IF($A47="","",IFERROR((1+RATE($K47*12,-$U47,$I47-$T47-($Q47+$R47)*$K47-$S47*$K47*12))^12-1,0))</f>
        <v/>
      </c>
      <c r="Y47" s="9" t="n"/>
      <c r="Z47" s="15">
        <f>IF($A47="","",IF($U47&lt;=$Y47,"Sostenibile","Da verificare"))</f>
        <v/>
      </c>
      <c r="AA47" s="7" t="n"/>
    </row>
    <row r="48">
      <c r="A48" s="7" t="n"/>
      <c r="B48" s="7" t="n"/>
      <c r="C48" s="7" t="n"/>
      <c r="D48" s="7" t="n"/>
      <c r="E48" s="7" t="n"/>
      <c r="F48" s="8" t="n"/>
      <c r="G48" s="7" t="n"/>
      <c r="H48" s="9" t="n"/>
      <c r="I48" s="9" t="n"/>
      <c r="J48" s="10">
        <f>IF($A48="","",IFERROR($I48/$H48,""))</f>
        <v/>
      </c>
      <c r="K48" s="11" t="n"/>
      <c r="L48" s="7" t="n"/>
      <c r="M48" s="12" t="n"/>
      <c r="N48" s="9" t="n"/>
      <c r="O48" s="9" t="n"/>
      <c r="P48" s="9" t="n"/>
      <c r="Q48" s="9" t="n"/>
      <c r="R48" s="9" t="n"/>
      <c r="S48" s="13" t="n"/>
      <c r="T48" s="14">
        <f>IF($A48="","",SUM($N48:$P48))</f>
        <v/>
      </c>
      <c r="U48" s="14">
        <f>IF($A48="","",IFERROR(-PMT($M48/12,$K48*12,$I48),0))</f>
        <v/>
      </c>
      <c r="V48" s="14">
        <f>IF($A48="","",IFERROR($U48*$K48*12-$I48,0))</f>
        <v/>
      </c>
      <c r="W48" s="14">
        <f>IF($A48="","",SUM($T48,$Q48*$K48,$R48*$K48,$S48*$K48*12))</f>
        <v/>
      </c>
      <c r="X48" s="10">
        <f>IF($A48="","",IFERROR((1+RATE($K48*12,-$U48,$I48-$T48-($Q48+$R48)*$K48-$S48*$K48*12))^12-1,0))</f>
        <v/>
      </c>
      <c r="Y48" s="9" t="n"/>
      <c r="Z48" s="15">
        <f>IF($A48="","",IF($U48&lt;=$Y48,"Sostenibile","Da verificare"))</f>
        <v/>
      </c>
      <c r="AA48" s="7" t="n"/>
    </row>
    <row r="49">
      <c r="A49" s="7" t="n"/>
      <c r="B49" s="7" t="n"/>
      <c r="C49" s="7" t="n"/>
      <c r="D49" s="7" t="n"/>
      <c r="E49" s="7" t="n"/>
      <c r="F49" s="8" t="n"/>
      <c r="G49" s="7" t="n"/>
      <c r="H49" s="9" t="n"/>
      <c r="I49" s="9" t="n"/>
      <c r="J49" s="10">
        <f>IF($A49="","",IFERROR($I49/$H49,""))</f>
        <v/>
      </c>
      <c r="K49" s="11" t="n"/>
      <c r="L49" s="7" t="n"/>
      <c r="M49" s="12" t="n"/>
      <c r="N49" s="9" t="n"/>
      <c r="O49" s="9" t="n"/>
      <c r="P49" s="9" t="n"/>
      <c r="Q49" s="9" t="n"/>
      <c r="R49" s="9" t="n"/>
      <c r="S49" s="13" t="n"/>
      <c r="T49" s="14">
        <f>IF($A49="","",SUM($N49:$P49))</f>
        <v/>
      </c>
      <c r="U49" s="14">
        <f>IF($A49="","",IFERROR(-PMT($M49/12,$K49*12,$I49),0))</f>
        <v/>
      </c>
      <c r="V49" s="14">
        <f>IF($A49="","",IFERROR($U49*$K49*12-$I49,0))</f>
        <v/>
      </c>
      <c r="W49" s="14">
        <f>IF($A49="","",SUM($T49,$Q49*$K49,$R49*$K49,$S49*$K49*12))</f>
        <v/>
      </c>
      <c r="X49" s="10">
        <f>IF($A49="","",IFERROR((1+RATE($K49*12,-$U49,$I49-$T49-($Q49+$R49)*$K49-$S49*$K49*12))^12-1,0))</f>
        <v/>
      </c>
      <c r="Y49" s="9" t="n"/>
      <c r="Z49" s="15">
        <f>IF($A49="","",IF($U49&lt;=$Y49,"Sostenibile","Da verificare"))</f>
        <v/>
      </c>
      <c r="AA49" s="7" t="n"/>
    </row>
    <row r="50">
      <c r="A50" s="7" t="n"/>
      <c r="B50" s="7" t="n"/>
      <c r="C50" s="7" t="n"/>
      <c r="D50" s="7" t="n"/>
      <c r="E50" s="7" t="n"/>
      <c r="F50" s="8" t="n"/>
      <c r="G50" s="7" t="n"/>
      <c r="H50" s="9" t="n"/>
      <c r="I50" s="9" t="n"/>
      <c r="J50" s="10">
        <f>IF($A50="","",IFERROR($I50/$H50,""))</f>
        <v/>
      </c>
      <c r="K50" s="11" t="n"/>
      <c r="L50" s="7" t="n"/>
      <c r="M50" s="12" t="n"/>
      <c r="N50" s="9" t="n"/>
      <c r="O50" s="9" t="n"/>
      <c r="P50" s="9" t="n"/>
      <c r="Q50" s="9" t="n"/>
      <c r="R50" s="9" t="n"/>
      <c r="S50" s="13" t="n"/>
      <c r="T50" s="14">
        <f>IF($A50="","",SUM($N50:$P50))</f>
        <v/>
      </c>
      <c r="U50" s="14">
        <f>IF($A50="","",IFERROR(-PMT($M50/12,$K50*12,$I50),0))</f>
        <v/>
      </c>
      <c r="V50" s="14">
        <f>IF($A50="","",IFERROR($U50*$K50*12-$I50,0))</f>
        <v/>
      </c>
      <c r="W50" s="14">
        <f>IF($A50="","",SUM($T50,$Q50*$K50,$R50*$K50,$S50*$K50*12))</f>
        <v/>
      </c>
      <c r="X50" s="10">
        <f>IF($A50="","",IFERROR((1+RATE($K50*12,-$U50,$I50-$T50-($Q50+$R50)*$K50-$S50*$K50*12))^12-1,0))</f>
        <v/>
      </c>
      <c r="Y50" s="9" t="n"/>
      <c r="Z50" s="15">
        <f>IF($A50="","",IF($U50&lt;=$Y50,"Sostenibile","Da verificare"))</f>
        <v/>
      </c>
      <c r="AA50" s="7" t="n"/>
    </row>
    <row r="51">
      <c r="A51" s="7" t="n"/>
      <c r="B51" s="7" t="n"/>
      <c r="C51" s="7" t="n"/>
      <c r="D51" s="7" t="n"/>
      <c r="E51" s="7" t="n"/>
      <c r="F51" s="8" t="n"/>
      <c r="G51" s="7" t="n"/>
      <c r="H51" s="9" t="n"/>
      <c r="I51" s="9" t="n"/>
      <c r="J51" s="10">
        <f>IF($A51="","",IFERROR($I51/$H51,""))</f>
        <v/>
      </c>
      <c r="K51" s="11" t="n"/>
      <c r="L51" s="7" t="n"/>
      <c r="M51" s="12" t="n"/>
      <c r="N51" s="9" t="n"/>
      <c r="O51" s="9" t="n"/>
      <c r="P51" s="9" t="n"/>
      <c r="Q51" s="9" t="n"/>
      <c r="R51" s="9" t="n"/>
      <c r="S51" s="13" t="n"/>
      <c r="T51" s="14">
        <f>IF($A51="","",SUM($N51:$P51))</f>
        <v/>
      </c>
      <c r="U51" s="14">
        <f>IF($A51="","",IFERROR(-PMT($M51/12,$K51*12,$I51),0))</f>
        <v/>
      </c>
      <c r="V51" s="14">
        <f>IF($A51="","",IFERROR($U51*$K51*12-$I51,0))</f>
        <v/>
      </c>
      <c r="W51" s="14">
        <f>IF($A51="","",SUM($T51,$Q51*$K51,$R51*$K51,$S51*$K51*12))</f>
        <v/>
      </c>
      <c r="X51" s="10">
        <f>IF($A51="","",IFERROR((1+RATE($K51*12,-$U51,$I51-$T51-($Q51+$R51)*$K51-$S51*$K51*12))^12-1,0))</f>
        <v/>
      </c>
      <c r="Y51" s="9" t="n"/>
      <c r="Z51" s="15">
        <f>IF($A51="","",IF($U51&lt;=$Y51,"Sostenibile","Da verificare"))</f>
        <v/>
      </c>
      <c r="AA51" s="7" t="n"/>
    </row>
    <row r="52">
      <c r="A52" s="7" t="n"/>
      <c r="B52" s="7" t="n"/>
      <c r="C52" s="7" t="n"/>
      <c r="D52" s="7" t="n"/>
      <c r="E52" s="7" t="n"/>
      <c r="F52" s="8" t="n"/>
      <c r="G52" s="7" t="n"/>
      <c r="H52" s="9" t="n"/>
      <c r="I52" s="9" t="n"/>
      <c r="J52" s="10">
        <f>IF($A52="","",IFERROR($I52/$H52,""))</f>
        <v/>
      </c>
      <c r="K52" s="11" t="n"/>
      <c r="L52" s="7" t="n"/>
      <c r="M52" s="12" t="n"/>
      <c r="N52" s="9" t="n"/>
      <c r="O52" s="9" t="n"/>
      <c r="P52" s="9" t="n"/>
      <c r="Q52" s="9" t="n"/>
      <c r="R52" s="9" t="n"/>
      <c r="S52" s="13" t="n"/>
      <c r="T52" s="14">
        <f>IF($A52="","",SUM($N52:$P52))</f>
        <v/>
      </c>
      <c r="U52" s="14">
        <f>IF($A52="","",IFERROR(-PMT($M52/12,$K52*12,$I52),0))</f>
        <v/>
      </c>
      <c r="V52" s="14">
        <f>IF($A52="","",IFERROR($U52*$K52*12-$I52,0))</f>
        <v/>
      </c>
      <c r="W52" s="14">
        <f>IF($A52="","",SUM($T52,$Q52*$K52,$R52*$K52,$S52*$K52*12))</f>
        <v/>
      </c>
      <c r="X52" s="10">
        <f>IF($A52="","",IFERROR((1+RATE($K52*12,-$U52,$I52-$T52-($Q52+$R52)*$K52-$S52*$K52*12))^12-1,0))</f>
        <v/>
      </c>
      <c r="Y52" s="9" t="n"/>
      <c r="Z52" s="15">
        <f>IF($A52="","",IF($U52&lt;=$Y52,"Sostenibile","Da verificare"))</f>
        <v/>
      </c>
      <c r="AA52" s="7" t="n"/>
    </row>
    <row r="53">
      <c r="A53" s="7" t="n"/>
      <c r="B53" s="7" t="n"/>
      <c r="C53" s="7" t="n"/>
      <c r="D53" s="7" t="n"/>
      <c r="E53" s="7" t="n"/>
      <c r="F53" s="8" t="n"/>
      <c r="G53" s="7" t="n"/>
      <c r="H53" s="9" t="n"/>
      <c r="I53" s="9" t="n"/>
      <c r="J53" s="10">
        <f>IF($A53="","",IFERROR($I53/$H53,""))</f>
        <v/>
      </c>
      <c r="K53" s="11" t="n"/>
      <c r="L53" s="7" t="n"/>
      <c r="M53" s="12" t="n"/>
      <c r="N53" s="9" t="n"/>
      <c r="O53" s="9" t="n"/>
      <c r="P53" s="9" t="n"/>
      <c r="Q53" s="9" t="n"/>
      <c r="R53" s="9" t="n"/>
      <c r="S53" s="13" t="n"/>
      <c r="T53" s="14">
        <f>IF($A53="","",SUM($N53:$P53))</f>
        <v/>
      </c>
      <c r="U53" s="14">
        <f>IF($A53="","",IFERROR(-PMT($M53/12,$K53*12,$I53),0))</f>
        <v/>
      </c>
      <c r="V53" s="14">
        <f>IF($A53="","",IFERROR($U53*$K53*12-$I53,0))</f>
        <v/>
      </c>
      <c r="W53" s="14">
        <f>IF($A53="","",SUM($T53,$Q53*$K53,$R53*$K53,$S53*$K53*12))</f>
        <v/>
      </c>
      <c r="X53" s="10">
        <f>IF($A53="","",IFERROR((1+RATE($K53*12,-$U53,$I53-$T53-($Q53+$R53)*$K53-$S53*$K53*12))^12-1,0))</f>
        <v/>
      </c>
      <c r="Y53" s="9" t="n"/>
      <c r="Z53" s="15">
        <f>IF($A53="","",IF($U53&lt;=$Y53,"Sostenibile","Da verificare"))</f>
        <v/>
      </c>
      <c r="AA53" s="7" t="n"/>
    </row>
    <row r="54">
      <c r="A54" s="7" t="n"/>
      <c r="B54" s="7" t="n"/>
      <c r="C54" s="7" t="n"/>
      <c r="D54" s="7" t="n"/>
      <c r="E54" s="7" t="n"/>
      <c r="F54" s="8" t="n"/>
      <c r="G54" s="7" t="n"/>
      <c r="H54" s="9" t="n"/>
      <c r="I54" s="9" t="n"/>
      <c r="J54" s="10">
        <f>IF($A54="","",IFERROR($I54/$H54,""))</f>
        <v/>
      </c>
      <c r="K54" s="11" t="n"/>
      <c r="L54" s="7" t="n"/>
      <c r="M54" s="12" t="n"/>
      <c r="N54" s="9" t="n"/>
      <c r="O54" s="9" t="n"/>
      <c r="P54" s="9" t="n"/>
      <c r="Q54" s="9" t="n"/>
      <c r="R54" s="9" t="n"/>
      <c r="S54" s="13" t="n"/>
      <c r="T54" s="14">
        <f>IF($A54="","",SUM($N54:$P54))</f>
        <v/>
      </c>
      <c r="U54" s="14">
        <f>IF($A54="","",IFERROR(-PMT($M54/12,$K54*12,$I54),0))</f>
        <v/>
      </c>
      <c r="V54" s="14">
        <f>IF($A54="","",IFERROR($U54*$K54*12-$I54,0))</f>
        <v/>
      </c>
      <c r="W54" s="14">
        <f>IF($A54="","",SUM($T54,$Q54*$K54,$R54*$K54,$S54*$K54*12))</f>
        <v/>
      </c>
      <c r="X54" s="10">
        <f>IF($A54="","",IFERROR((1+RATE($K54*12,-$U54,$I54-$T54-($Q54+$R54)*$K54-$S54*$K54*12))^12-1,0))</f>
        <v/>
      </c>
      <c r="Y54" s="9" t="n"/>
      <c r="Z54" s="15">
        <f>IF($A54="","",IF($U54&lt;=$Y54,"Sostenibile","Da verificare"))</f>
        <v/>
      </c>
      <c r="AA54" s="7" t="n"/>
    </row>
    <row r="55">
      <c r="A55" s="7" t="n"/>
      <c r="B55" s="7" t="n"/>
      <c r="C55" s="7" t="n"/>
      <c r="D55" s="7" t="n"/>
      <c r="E55" s="7" t="n"/>
      <c r="F55" s="8" t="n"/>
      <c r="G55" s="7" t="n"/>
      <c r="H55" s="9" t="n"/>
      <c r="I55" s="9" t="n"/>
      <c r="J55" s="10">
        <f>IF($A55="","",IFERROR($I55/$H55,""))</f>
        <v/>
      </c>
      <c r="K55" s="11" t="n"/>
      <c r="L55" s="7" t="n"/>
      <c r="M55" s="12" t="n"/>
      <c r="N55" s="9" t="n"/>
      <c r="O55" s="9" t="n"/>
      <c r="P55" s="9" t="n"/>
      <c r="Q55" s="9" t="n"/>
      <c r="R55" s="9" t="n"/>
      <c r="S55" s="13" t="n"/>
      <c r="T55" s="14">
        <f>IF($A55="","",SUM($N55:$P55))</f>
        <v/>
      </c>
      <c r="U55" s="14">
        <f>IF($A55="","",IFERROR(-PMT($M55/12,$K55*12,$I55),0))</f>
        <v/>
      </c>
      <c r="V55" s="14">
        <f>IF($A55="","",IFERROR($U55*$K55*12-$I55,0))</f>
        <v/>
      </c>
      <c r="W55" s="14">
        <f>IF($A55="","",SUM($T55,$Q55*$K55,$R55*$K55,$S55*$K55*12))</f>
        <v/>
      </c>
      <c r="X55" s="10">
        <f>IF($A55="","",IFERROR((1+RATE($K55*12,-$U55,$I55-$T55-($Q55+$R55)*$K55-$S55*$K55*12))^12-1,0))</f>
        <v/>
      </c>
      <c r="Y55" s="9" t="n"/>
      <c r="Z55" s="15">
        <f>IF($A55="","",IF($U55&lt;=$Y55,"Sostenibile","Da verificare"))</f>
        <v/>
      </c>
      <c r="AA55" s="7" t="n"/>
    </row>
    <row r="56">
      <c r="A56" s="7" t="n"/>
      <c r="B56" s="7" t="n"/>
      <c r="C56" s="7" t="n"/>
      <c r="D56" s="7" t="n"/>
      <c r="E56" s="7" t="n"/>
      <c r="F56" s="8" t="n"/>
      <c r="G56" s="7" t="n"/>
      <c r="H56" s="9" t="n"/>
      <c r="I56" s="9" t="n"/>
      <c r="J56" s="10">
        <f>IF($A56="","",IFERROR($I56/$H56,""))</f>
        <v/>
      </c>
      <c r="K56" s="11" t="n"/>
      <c r="L56" s="7" t="n"/>
      <c r="M56" s="12" t="n"/>
      <c r="N56" s="9" t="n"/>
      <c r="O56" s="9" t="n"/>
      <c r="P56" s="9" t="n"/>
      <c r="Q56" s="9" t="n"/>
      <c r="R56" s="9" t="n"/>
      <c r="S56" s="13" t="n"/>
      <c r="T56" s="14">
        <f>IF($A56="","",SUM($N56:$P56))</f>
        <v/>
      </c>
      <c r="U56" s="14">
        <f>IF($A56="","",IFERROR(-PMT($M56/12,$K56*12,$I56),0))</f>
        <v/>
      </c>
      <c r="V56" s="14">
        <f>IF($A56="","",IFERROR($U56*$K56*12-$I56,0))</f>
        <v/>
      </c>
      <c r="W56" s="14">
        <f>IF($A56="","",SUM($T56,$Q56*$K56,$R56*$K56,$S56*$K56*12))</f>
        <v/>
      </c>
      <c r="X56" s="10">
        <f>IF($A56="","",IFERROR((1+RATE($K56*12,-$U56,$I56-$T56-($Q56+$R56)*$K56-$S56*$K56*12))^12-1,0))</f>
        <v/>
      </c>
      <c r="Y56" s="9" t="n"/>
      <c r="Z56" s="15">
        <f>IF($A56="","",IF($U56&lt;=$Y56,"Sostenibile","Da verificare"))</f>
        <v/>
      </c>
      <c r="AA56" s="7" t="n"/>
    </row>
    <row r="57">
      <c r="A57" s="7" t="n"/>
      <c r="B57" s="7" t="n"/>
      <c r="C57" s="7" t="n"/>
      <c r="D57" s="7" t="n"/>
      <c r="E57" s="7" t="n"/>
      <c r="F57" s="8" t="n"/>
      <c r="G57" s="7" t="n"/>
      <c r="H57" s="9" t="n"/>
      <c r="I57" s="9" t="n"/>
      <c r="J57" s="10">
        <f>IF($A57="","",IFERROR($I57/$H57,""))</f>
        <v/>
      </c>
      <c r="K57" s="11" t="n"/>
      <c r="L57" s="7" t="n"/>
      <c r="M57" s="12" t="n"/>
      <c r="N57" s="9" t="n"/>
      <c r="O57" s="9" t="n"/>
      <c r="P57" s="9" t="n"/>
      <c r="Q57" s="9" t="n"/>
      <c r="R57" s="9" t="n"/>
      <c r="S57" s="13" t="n"/>
      <c r="T57" s="14">
        <f>IF($A57="","",SUM($N57:$P57))</f>
        <v/>
      </c>
      <c r="U57" s="14">
        <f>IF($A57="","",IFERROR(-PMT($M57/12,$K57*12,$I57),0))</f>
        <v/>
      </c>
      <c r="V57" s="14">
        <f>IF($A57="","",IFERROR($U57*$K57*12-$I57,0))</f>
        <v/>
      </c>
      <c r="W57" s="14">
        <f>IF($A57="","",SUM($T57,$Q57*$K57,$R57*$K57,$S57*$K57*12))</f>
        <v/>
      </c>
      <c r="X57" s="10">
        <f>IF($A57="","",IFERROR((1+RATE($K57*12,-$U57,$I57-$T57-($Q57+$R57)*$K57-$S57*$K57*12))^12-1,0))</f>
        <v/>
      </c>
      <c r="Y57" s="9" t="n"/>
      <c r="Z57" s="15">
        <f>IF($A57="","",IF($U57&lt;=$Y57,"Sostenibile","Da verificare"))</f>
        <v/>
      </c>
      <c r="AA57" s="7" t="n"/>
    </row>
    <row r="58">
      <c r="A58" s="7" t="n"/>
      <c r="B58" s="7" t="n"/>
      <c r="C58" s="7" t="n"/>
      <c r="D58" s="7" t="n"/>
      <c r="E58" s="7" t="n"/>
      <c r="F58" s="8" t="n"/>
      <c r="G58" s="7" t="n"/>
      <c r="H58" s="9" t="n"/>
      <c r="I58" s="9" t="n"/>
      <c r="J58" s="10">
        <f>IF($A58="","",IFERROR($I58/$H58,""))</f>
        <v/>
      </c>
      <c r="K58" s="11" t="n"/>
      <c r="L58" s="7" t="n"/>
      <c r="M58" s="12" t="n"/>
      <c r="N58" s="9" t="n"/>
      <c r="O58" s="9" t="n"/>
      <c r="P58" s="9" t="n"/>
      <c r="Q58" s="9" t="n"/>
      <c r="R58" s="9" t="n"/>
      <c r="S58" s="13" t="n"/>
      <c r="T58" s="14">
        <f>IF($A58="","",SUM($N58:$P58))</f>
        <v/>
      </c>
      <c r="U58" s="14">
        <f>IF($A58="","",IFERROR(-PMT($M58/12,$K58*12,$I58),0))</f>
        <v/>
      </c>
      <c r="V58" s="14">
        <f>IF($A58="","",IFERROR($U58*$K58*12-$I58,0))</f>
        <v/>
      </c>
      <c r="W58" s="14">
        <f>IF($A58="","",SUM($T58,$Q58*$K58,$R58*$K58,$S58*$K58*12))</f>
        <v/>
      </c>
      <c r="X58" s="10">
        <f>IF($A58="","",IFERROR((1+RATE($K58*12,-$U58,$I58-$T58-($Q58+$R58)*$K58-$S58*$K58*12))^12-1,0))</f>
        <v/>
      </c>
      <c r="Y58" s="9" t="n"/>
      <c r="Z58" s="15">
        <f>IF($A58="","",IF($U58&lt;=$Y58,"Sostenibile","Da verificare"))</f>
        <v/>
      </c>
      <c r="AA58" s="7" t="n"/>
    </row>
    <row r="59">
      <c r="A59" s="7" t="n"/>
      <c r="B59" s="7" t="n"/>
      <c r="C59" s="7" t="n"/>
      <c r="D59" s="7" t="n"/>
      <c r="E59" s="7" t="n"/>
      <c r="F59" s="8" t="n"/>
      <c r="G59" s="7" t="n"/>
      <c r="H59" s="9" t="n"/>
      <c r="I59" s="9" t="n"/>
      <c r="J59" s="10">
        <f>IF($A59="","",IFERROR($I59/$H59,""))</f>
        <v/>
      </c>
      <c r="K59" s="11" t="n"/>
      <c r="L59" s="7" t="n"/>
      <c r="M59" s="12" t="n"/>
      <c r="N59" s="9" t="n"/>
      <c r="O59" s="9" t="n"/>
      <c r="P59" s="9" t="n"/>
      <c r="Q59" s="9" t="n"/>
      <c r="R59" s="9" t="n"/>
      <c r="S59" s="13" t="n"/>
      <c r="T59" s="14">
        <f>IF($A59="","",SUM($N59:$P59))</f>
        <v/>
      </c>
      <c r="U59" s="14">
        <f>IF($A59="","",IFERROR(-PMT($M59/12,$K59*12,$I59),0))</f>
        <v/>
      </c>
      <c r="V59" s="14">
        <f>IF($A59="","",IFERROR($U59*$K59*12-$I59,0))</f>
        <v/>
      </c>
      <c r="W59" s="14">
        <f>IF($A59="","",SUM($T59,$Q59*$K59,$R59*$K59,$S59*$K59*12))</f>
        <v/>
      </c>
      <c r="X59" s="10">
        <f>IF($A59="","",IFERROR((1+RATE($K59*12,-$U59,$I59-$T59-($Q59+$R59)*$K59-$S59*$K59*12))^12-1,0))</f>
        <v/>
      </c>
      <c r="Y59" s="9" t="n"/>
      <c r="Z59" s="15">
        <f>IF($A59="","",IF($U59&lt;=$Y59,"Sostenibile","Da verificare"))</f>
        <v/>
      </c>
      <c r="AA59" s="7" t="n"/>
    </row>
    <row r="60">
      <c r="A60" s="7" t="n"/>
      <c r="B60" s="7" t="n"/>
      <c r="C60" s="7" t="n"/>
      <c r="D60" s="7" t="n"/>
      <c r="E60" s="7" t="n"/>
      <c r="F60" s="8" t="n"/>
      <c r="G60" s="7" t="n"/>
      <c r="H60" s="9" t="n"/>
      <c r="I60" s="9" t="n"/>
      <c r="J60" s="10">
        <f>IF($A60="","",IFERROR($I60/$H60,""))</f>
        <v/>
      </c>
      <c r="K60" s="11" t="n"/>
      <c r="L60" s="7" t="n"/>
      <c r="M60" s="12" t="n"/>
      <c r="N60" s="9" t="n"/>
      <c r="O60" s="9" t="n"/>
      <c r="P60" s="9" t="n"/>
      <c r="Q60" s="9" t="n"/>
      <c r="R60" s="9" t="n"/>
      <c r="S60" s="13" t="n"/>
      <c r="T60" s="14">
        <f>IF($A60="","",SUM($N60:$P60))</f>
        <v/>
      </c>
      <c r="U60" s="14">
        <f>IF($A60="","",IFERROR(-PMT($M60/12,$K60*12,$I60),0))</f>
        <v/>
      </c>
      <c r="V60" s="14">
        <f>IF($A60="","",IFERROR($U60*$K60*12-$I60,0))</f>
        <v/>
      </c>
      <c r="W60" s="14">
        <f>IF($A60="","",SUM($T60,$Q60*$K60,$R60*$K60,$S60*$K60*12))</f>
        <v/>
      </c>
      <c r="X60" s="10">
        <f>IF($A60="","",IFERROR((1+RATE($K60*12,-$U60,$I60-$T60-($Q60+$R60)*$K60-$S60*$K60*12))^12-1,0))</f>
        <v/>
      </c>
      <c r="Y60" s="9" t="n"/>
      <c r="Z60" s="15">
        <f>IF($A60="","",IF($U60&lt;=$Y60,"Sostenibile","Da verificare"))</f>
        <v/>
      </c>
      <c r="AA60" s="7" t="n"/>
    </row>
    <row r="61">
      <c r="A61" s="7" t="n"/>
      <c r="B61" s="7" t="n"/>
      <c r="C61" s="7" t="n"/>
      <c r="D61" s="7" t="n"/>
      <c r="E61" s="7" t="n"/>
      <c r="F61" s="8" t="n"/>
      <c r="G61" s="7" t="n"/>
      <c r="H61" s="9" t="n"/>
      <c r="I61" s="9" t="n"/>
      <c r="J61" s="10">
        <f>IF($A61="","",IFERROR($I61/$H61,""))</f>
        <v/>
      </c>
      <c r="K61" s="11" t="n"/>
      <c r="L61" s="7" t="n"/>
      <c r="M61" s="12" t="n"/>
      <c r="N61" s="9" t="n"/>
      <c r="O61" s="9" t="n"/>
      <c r="P61" s="9" t="n"/>
      <c r="Q61" s="9" t="n"/>
      <c r="R61" s="9" t="n"/>
      <c r="S61" s="13" t="n"/>
      <c r="T61" s="14">
        <f>IF($A61="","",SUM($N61:$P61))</f>
        <v/>
      </c>
      <c r="U61" s="14">
        <f>IF($A61="","",IFERROR(-PMT($M61/12,$K61*12,$I61),0))</f>
        <v/>
      </c>
      <c r="V61" s="14">
        <f>IF($A61="","",IFERROR($U61*$K61*12-$I61,0))</f>
        <v/>
      </c>
      <c r="W61" s="14">
        <f>IF($A61="","",SUM($T61,$Q61*$K61,$R61*$K61,$S61*$K61*12))</f>
        <v/>
      </c>
      <c r="X61" s="10">
        <f>IF($A61="","",IFERROR((1+RATE($K61*12,-$U61,$I61-$T61-($Q61+$R61)*$K61-$S61*$K61*12))^12-1,0))</f>
        <v/>
      </c>
      <c r="Y61" s="9" t="n"/>
      <c r="Z61" s="15">
        <f>IF($A61="","",IF($U61&lt;=$Y61,"Sostenibile","Da verificare"))</f>
        <v/>
      </c>
      <c r="AA61" s="7" t="n"/>
    </row>
    <row r="62">
      <c r="A62" s="7" t="n"/>
      <c r="B62" s="7" t="n"/>
      <c r="C62" s="7" t="n"/>
      <c r="D62" s="7" t="n"/>
      <c r="E62" s="7" t="n"/>
      <c r="F62" s="8" t="n"/>
      <c r="G62" s="7" t="n"/>
      <c r="H62" s="9" t="n"/>
      <c r="I62" s="9" t="n"/>
      <c r="J62" s="10">
        <f>IF($A62="","",IFERROR($I62/$H62,""))</f>
        <v/>
      </c>
      <c r="K62" s="11" t="n"/>
      <c r="L62" s="7" t="n"/>
      <c r="M62" s="12" t="n"/>
      <c r="N62" s="9" t="n"/>
      <c r="O62" s="9" t="n"/>
      <c r="P62" s="9" t="n"/>
      <c r="Q62" s="9" t="n"/>
      <c r="R62" s="9" t="n"/>
      <c r="S62" s="13" t="n"/>
      <c r="T62" s="14">
        <f>IF($A62="","",SUM($N62:$P62))</f>
        <v/>
      </c>
      <c r="U62" s="14">
        <f>IF($A62="","",IFERROR(-PMT($M62/12,$K62*12,$I62),0))</f>
        <v/>
      </c>
      <c r="V62" s="14">
        <f>IF($A62="","",IFERROR($U62*$K62*12-$I62,0))</f>
        <v/>
      </c>
      <c r="W62" s="14">
        <f>IF($A62="","",SUM($T62,$Q62*$K62,$R62*$K62,$S62*$K62*12))</f>
        <v/>
      </c>
      <c r="X62" s="10">
        <f>IF($A62="","",IFERROR((1+RATE($K62*12,-$U62,$I62-$T62-($Q62+$R62)*$K62-$S62*$K62*12))^12-1,0))</f>
        <v/>
      </c>
      <c r="Y62" s="9" t="n"/>
      <c r="Z62" s="15">
        <f>IF($A62="","",IF($U62&lt;=$Y62,"Sostenibile","Da verificare"))</f>
        <v/>
      </c>
      <c r="AA62" s="7" t="n"/>
    </row>
    <row r="63">
      <c r="A63" s="7" t="n"/>
      <c r="B63" s="7" t="n"/>
      <c r="C63" s="7" t="n"/>
      <c r="D63" s="7" t="n"/>
      <c r="E63" s="7" t="n"/>
      <c r="F63" s="8" t="n"/>
      <c r="G63" s="7" t="n"/>
      <c r="H63" s="9" t="n"/>
      <c r="I63" s="9" t="n"/>
      <c r="J63" s="10">
        <f>IF($A63="","",IFERROR($I63/$H63,""))</f>
        <v/>
      </c>
      <c r="K63" s="11" t="n"/>
      <c r="L63" s="7" t="n"/>
      <c r="M63" s="12" t="n"/>
      <c r="N63" s="9" t="n"/>
      <c r="O63" s="9" t="n"/>
      <c r="P63" s="9" t="n"/>
      <c r="Q63" s="9" t="n"/>
      <c r="R63" s="9" t="n"/>
      <c r="S63" s="13" t="n"/>
      <c r="T63" s="14">
        <f>IF($A63="","",SUM($N63:$P63))</f>
        <v/>
      </c>
      <c r="U63" s="14">
        <f>IF($A63="","",IFERROR(-PMT($M63/12,$K63*12,$I63),0))</f>
        <v/>
      </c>
      <c r="V63" s="14">
        <f>IF($A63="","",IFERROR($U63*$K63*12-$I63,0))</f>
        <v/>
      </c>
      <c r="W63" s="14">
        <f>IF($A63="","",SUM($T63,$Q63*$K63,$R63*$K63,$S63*$K63*12))</f>
        <v/>
      </c>
      <c r="X63" s="10">
        <f>IF($A63="","",IFERROR((1+RATE($K63*12,-$U63,$I63-$T63-($Q63+$R63)*$K63-$S63*$K63*12))^12-1,0))</f>
        <v/>
      </c>
      <c r="Y63" s="9" t="n"/>
      <c r="Z63" s="15">
        <f>IF($A63="","",IF($U63&lt;=$Y63,"Sostenibile","Da verificare"))</f>
        <v/>
      </c>
      <c r="AA63" s="7" t="n"/>
    </row>
    <row r="64">
      <c r="A64" s="7" t="n"/>
      <c r="B64" s="7" t="n"/>
      <c r="C64" s="7" t="n"/>
      <c r="D64" s="7" t="n"/>
      <c r="E64" s="7" t="n"/>
      <c r="F64" s="8" t="n"/>
      <c r="G64" s="7" t="n"/>
      <c r="H64" s="9" t="n"/>
      <c r="I64" s="9" t="n"/>
      <c r="J64" s="10">
        <f>IF($A64="","",IFERROR($I64/$H64,""))</f>
        <v/>
      </c>
      <c r="K64" s="11" t="n"/>
      <c r="L64" s="7" t="n"/>
      <c r="M64" s="12" t="n"/>
      <c r="N64" s="9" t="n"/>
      <c r="O64" s="9" t="n"/>
      <c r="P64" s="9" t="n"/>
      <c r="Q64" s="9" t="n"/>
      <c r="R64" s="9" t="n"/>
      <c r="S64" s="13" t="n"/>
      <c r="T64" s="14">
        <f>IF($A64="","",SUM($N64:$P64))</f>
        <v/>
      </c>
      <c r="U64" s="14">
        <f>IF($A64="","",IFERROR(-PMT($M64/12,$K64*12,$I64),0))</f>
        <v/>
      </c>
      <c r="V64" s="14">
        <f>IF($A64="","",IFERROR($U64*$K64*12-$I64,0))</f>
        <v/>
      </c>
      <c r="W64" s="14">
        <f>IF($A64="","",SUM($T64,$Q64*$K64,$R64*$K64,$S64*$K64*12))</f>
        <v/>
      </c>
      <c r="X64" s="10">
        <f>IF($A64="","",IFERROR((1+RATE($K64*12,-$U64,$I64-$T64-($Q64+$R64)*$K64-$S64*$K64*12))^12-1,0))</f>
        <v/>
      </c>
      <c r="Y64" s="9" t="n"/>
      <c r="Z64" s="15">
        <f>IF($A64="","",IF($U64&lt;=$Y64,"Sostenibile","Da verificare"))</f>
        <v/>
      </c>
      <c r="AA64" s="7" t="n"/>
    </row>
    <row r="65">
      <c r="A65" s="7" t="n"/>
      <c r="B65" s="7" t="n"/>
      <c r="C65" s="7" t="n"/>
      <c r="D65" s="7" t="n"/>
      <c r="E65" s="7" t="n"/>
      <c r="F65" s="8" t="n"/>
      <c r="G65" s="7" t="n"/>
      <c r="H65" s="9" t="n"/>
      <c r="I65" s="9" t="n"/>
      <c r="J65" s="10">
        <f>IF($A65="","",IFERROR($I65/$H65,""))</f>
        <v/>
      </c>
      <c r="K65" s="11" t="n"/>
      <c r="L65" s="7" t="n"/>
      <c r="M65" s="12" t="n"/>
      <c r="N65" s="9" t="n"/>
      <c r="O65" s="9" t="n"/>
      <c r="P65" s="9" t="n"/>
      <c r="Q65" s="9" t="n"/>
      <c r="R65" s="9" t="n"/>
      <c r="S65" s="13" t="n"/>
      <c r="T65" s="14">
        <f>IF($A65="","",SUM($N65:$P65))</f>
        <v/>
      </c>
      <c r="U65" s="14">
        <f>IF($A65="","",IFERROR(-PMT($M65/12,$K65*12,$I65),0))</f>
        <v/>
      </c>
      <c r="V65" s="14">
        <f>IF($A65="","",IFERROR($U65*$K65*12-$I65,0))</f>
        <v/>
      </c>
      <c r="W65" s="14">
        <f>IF($A65="","",SUM($T65,$Q65*$K65,$R65*$K65,$S65*$K65*12))</f>
        <v/>
      </c>
      <c r="X65" s="10">
        <f>IF($A65="","",IFERROR((1+RATE($K65*12,-$U65,$I65-$T65-($Q65+$R65)*$K65-$S65*$K65*12))^12-1,0))</f>
        <v/>
      </c>
      <c r="Y65" s="9" t="n"/>
      <c r="Z65" s="15">
        <f>IF($A65="","",IF($U65&lt;=$Y65,"Sostenibile","Da verificare"))</f>
        <v/>
      </c>
      <c r="AA65" s="7" t="n"/>
    </row>
    <row r="66">
      <c r="A66" s="7" t="n"/>
      <c r="B66" s="7" t="n"/>
      <c r="C66" s="7" t="n"/>
      <c r="D66" s="7" t="n"/>
      <c r="E66" s="7" t="n"/>
      <c r="F66" s="8" t="n"/>
      <c r="G66" s="7" t="n"/>
      <c r="H66" s="9" t="n"/>
      <c r="I66" s="9" t="n"/>
      <c r="J66" s="10">
        <f>IF($A66="","",IFERROR($I66/$H66,""))</f>
        <v/>
      </c>
      <c r="K66" s="11" t="n"/>
      <c r="L66" s="7" t="n"/>
      <c r="M66" s="12" t="n"/>
      <c r="N66" s="9" t="n"/>
      <c r="O66" s="9" t="n"/>
      <c r="P66" s="9" t="n"/>
      <c r="Q66" s="9" t="n"/>
      <c r="R66" s="9" t="n"/>
      <c r="S66" s="13" t="n"/>
      <c r="T66" s="14">
        <f>IF($A66="","",SUM($N66:$P66))</f>
        <v/>
      </c>
      <c r="U66" s="14">
        <f>IF($A66="","",IFERROR(-PMT($M66/12,$K66*12,$I66),0))</f>
        <v/>
      </c>
      <c r="V66" s="14">
        <f>IF($A66="","",IFERROR($U66*$K66*12-$I66,0))</f>
        <v/>
      </c>
      <c r="W66" s="14">
        <f>IF($A66="","",SUM($T66,$Q66*$K66,$R66*$K66,$S66*$K66*12))</f>
        <v/>
      </c>
      <c r="X66" s="10">
        <f>IF($A66="","",IFERROR((1+RATE($K66*12,-$U66,$I66-$T66-($Q66+$R66)*$K66-$S66*$K66*12))^12-1,0))</f>
        <v/>
      </c>
      <c r="Y66" s="9" t="n"/>
      <c r="Z66" s="15">
        <f>IF($A66="","",IF($U66&lt;=$Y66,"Sostenibile","Da verificare"))</f>
        <v/>
      </c>
      <c r="AA66" s="7" t="n"/>
    </row>
    <row r="67">
      <c r="A67" s="7" t="n"/>
      <c r="B67" s="7" t="n"/>
      <c r="C67" s="7" t="n"/>
      <c r="D67" s="7" t="n"/>
      <c r="E67" s="7" t="n"/>
      <c r="F67" s="8" t="n"/>
      <c r="G67" s="7" t="n"/>
      <c r="H67" s="9" t="n"/>
      <c r="I67" s="9" t="n"/>
      <c r="J67" s="10">
        <f>IF($A67="","",IFERROR($I67/$H67,""))</f>
        <v/>
      </c>
      <c r="K67" s="11" t="n"/>
      <c r="L67" s="7" t="n"/>
      <c r="M67" s="12" t="n"/>
      <c r="N67" s="9" t="n"/>
      <c r="O67" s="9" t="n"/>
      <c r="P67" s="9" t="n"/>
      <c r="Q67" s="9" t="n"/>
      <c r="R67" s="9" t="n"/>
      <c r="S67" s="13" t="n"/>
      <c r="T67" s="14">
        <f>IF($A67="","",SUM($N67:$P67))</f>
        <v/>
      </c>
      <c r="U67" s="14">
        <f>IF($A67="","",IFERROR(-PMT($M67/12,$K67*12,$I67),0))</f>
        <v/>
      </c>
      <c r="V67" s="14">
        <f>IF($A67="","",IFERROR($U67*$K67*12-$I67,0))</f>
        <v/>
      </c>
      <c r="W67" s="14">
        <f>IF($A67="","",SUM($T67,$Q67*$K67,$R67*$K67,$S67*$K67*12))</f>
        <v/>
      </c>
      <c r="X67" s="10">
        <f>IF($A67="","",IFERROR((1+RATE($K67*12,-$U67,$I67-$T67-($Q67+$R67)*$K67-$S67*$K67*12))^12-1,0))</f>
        <v/>
      </c>
      <c r="Y67" s="9" t="n"/>
      <c r="Z67" s="15">
        <f>IF($A67="","",IF($U67&lt;=$Y67,"Sostenibile","Da verificare"))</f>
        <v/>
      </c>
      <c r="AA67" s="7" t="n"/>
    </row>
    <row r="68">
      <c r="A68" s="7" t="n"/>
      <c r="B68" s="7" t="n"/>
      <c r="C68" s="7" t="n"/>
      <c r="D68" s="7" t="n"/>
      <c r="E68" s="7" t="n"/>
      <c r="F68" s="8" t="n"/>
      <c r="G68" s="7" t="n"/>
      <c r="H68" s="9" t="n"/>
      <c r="I68" s="9" t="n"/>
      <c r="J68" s="10">
        <f>IF($A68="","",IFERROR($I68/$H68,""))</f>
        <v/>
      </c>
      <c r="K68" s="11" t="n"/>
      <c r="L68" s="7" t="n"/>
      <c r="M68" s="12" t="n"/>
      <c r="N68" s="9" t="n"/>
      <c r="O68" s="9" t="n"/>
      <c r="P68" s="9" t="n"/>
      <c r="Q68" s="9" t="n"/>
      <c r="R68" s="9" t="n"/>
      <c r="S68" s="13" t="n"/>
      <c r="T68" s="14">
        <f>IF($A68="","",SUM($N68:$P68))</f>
        <v/>
      </c>
      <c r="U68" s="14">
        <f>IF($A68="","",IFERROR(-PMT($M68/12,$K68*12,$I68),0))</f>
        <v/>
      </c>
      <c r="V68" s="14">
        <f>IF($A68="","",IFERROR($U68*$K68*12-$I68,0))</f>
        <v/>
      </c>
      <c r="W68" s="14">
        <f>IF($A68="","",SUM($T68,$Q68*$K68,$R68*$K68,$S68*$K68*12))</f>
        <v/>
      </c>
      <c r="X68" s="10">
        <f>IF($A68="","",IFERROR((1+RATE($K68*12,-$U68,$I68-$T68-($Q68+$R68)*$K68-$S68*$K68*12))^12-1,0))</f>
        <v/>
      </c>
      <c r="Y68" s="9" t="n"/>
      <c r="Z68" s="15">
        <f>IF($A68="","",IF($U68&lt;=$Y68,"Sostenibile","Da verificare"))</f>
        <v/>
      </c>
      <c r="AA68" s="7" t="n"/>
    </row>
    <row r="69">
      <c r="A69" s="7" t="n"/>
      <c r="B69" s="7" t="n"/>
      <c r="C69" s="7" t="n"/>
      <c r="D69" s="7" t="n"/>
      <c r="E69" s="7" t="n"/>
      <c r="F69" s="8" t="n"/>
      <c r="G69" s="7" t="n"/>
      <c r="H69" s="9" t="n"/>
      <c r="I69" s="9" t="n"/>
      <c r="J69" s="10">
        <f>IF($A69="","",IFERROR($I69/$H69,""))</f>
        <v/>
      </c>
      <c r="K69" s="11" t="n"/>
      <c r="L69" s="7" t="n"/>
      <c r="M69" s="12" t="n"/>
      <c r="N69" s="9" t="n"/>
      <c r="O69" s="9" t="n"/>
      <c r="P69" s="9" t="n"/>
      <c r="Q69" s="9" t="n"/>
      <c r="R69" s="9" t="n"/>
      <c r="S69" s="13" t="n"/>
      <c r="T69" s="14">
        <f>IF($A69="","",SUM($N69:$P69))</f>
        <v/>
      </c>
      <c r="U69" s="14">
        <f>IF($A69="","",IFERROR(-PMT($M69/12,$K69*12,$I69),0))</f>
        <v/>
      </c>
      <c r="V69" s="14">
        <f>IF($A69="","",IFERROR($U69*$K69*12-$I69,0))</f>
        <v/>
      </c>
      <c r="W69" s="14">
        <f>IF($A69="","",SUM($T69,$Q69*$K69,$R69*$K69,$S69*$K69*12))</f>
        <v/>
      </c>
      <c r="X69" s="10">
        <f>IF($A69="","",IFERROR((1+RATE($K69*12,-$U69,$I69-$T69-($Q69+$R69)*$K69-$S69*$K69*12))^12-1,0))</f>
        <v/>
      </c>
      <c r="Y69" s="9" t="n"/>
      <c r="Z69" s="15">
        <f>IF($A69="","",IF($U69&lt;=$Y69,"Sostenibile","Da verificare"))</f>
        <v/>
      </c>
      <c r="AA69" s="7" t="n"/>
    </row>
    <row r="70">
      <c r="A70" s="7" t="n"/>
      <c r="B70" s="7" t="n"/>
      <c r="C70" s="7" t="n"/>
      <c r="D70" s="7" t="n"/>
      <c r="E70" s="7" t="n"/>
      <c r="F70" s="8" t="n"/>
      <c r="G70" s="7" t="n"/>
      <c r="H70" s="9" t="n"/>
      <c r="I70" s="9" t="n"/>
      <c r="J70" s="10">
        <f>IF($A70="","",IFERROR($I70/$H70,""))</f>
        <v/>
      </c>
      <c r="K70" s="11" t="n"/>
      <c r="L70" s="7" t="n"/>
      <c r="M70" s="12" t="n"/>
      <c r="N70" s="9" t="n"/>
      <c r="O70" s="9" t="n"/>
      <c r="P70" s="9" t="n"/>
      <c r="Q70" s="9" t="n"/>
      <c r="R70" s="9" t="n"/>
      <c r="S70" s="13" t="n"/>
      <c r="T70" s="14">
        <f>IF($A70="","",SUM($N70:$P70))</f>
        <v/>
      </c>
      <c r="U70" s="14">
        <f>IF($A70="","",IFERROR(-PMT($M70/12,$K70*12,$I70),0))</f>
        <v/>
      </c>
      <c r="V70" s="14">
        <f>IF($A70="","",IFERROR($U70*$K70*12-$I70,0))</f>
        <v/>
      </c>
      <c r="W70" s="14">
        <f>IF($A70="","",SUM($T70,$Q70*$K70,$R70*$K70,$S70*$K70*12))</f>
        <v/>
      </c>
      <c r="X70" s="10">
        <f>IF($A70="","",IFERROR((1+RATE($K70*12,-$U70,$I70-$T70-($Q70+$R70)*$K70-$S70*$K70*12))^12-1,0))</f>
        <v/>
      </c>
      <c r="Y70" s="9" t="n"/>
      <c r="Z70" s="15">
        <f>IF($A70="","",IF($U70&lt;=$Y70,"Sostenibile","Da verificare"))</f>
        <v/>
      </c>
      <c r="AA70" s="7" t="n"/>
    </row>
    <row r="71">
      <c r="A71" s="7" t="n"/>
      <c r="B71" s="7" t="n"/>
      <c r="C71" s="7" t="n"/>
      <c r="D71" s="7" t="n"/>
      <c r="E71" s="7" t="n"/>
      <c r="F71" s="8" t="n"/>
      <c r="G71" s="7" t="n"/>
      <c r="H71" s="9" t="n"/>
      <c r="I71" s="9" t="n"/>
      <c r="J71" s="10">
        <f>IF($A71="","",IFERROR($I71/$H71,""))</f>
        <v/>
      </c>
      <c r="K71" s="11" t="n"/>
      <c r="L71" s="7" t="n"/>
      <c r="M71" s="12" t="n"/>
      <c r="N71" s="9" t="n"/>
      <c r="O71" s="9" t="n"/>
      <c r="P71" s="9" t="n"/>
      <c r="Q71" s="9" t="n"/>
      <c r="R71" s="9" t="n"/>
      <c r="S71" s="13" t="n"/>
      <c r="T71" s="14">
        <f>IF($A71="","",SUM($N71:$P71))</f>
        <v/>
      </c>
      <c r="U71" s="14">
        <f>IF($A71="","",IFERROR(-PMT($M71/12,$K71*12,$I71),0))</f>
        <v/>
      </c>
      <c r="V71" s="14">
        <f>IF($A71="","",IFERROR($U71*$K71*12-$I71,0))</f>
        <v/>
      </c>
      <c r="W71" s="14">
        <f>IF($A71="","",SUM($T71,$Q71*$K71,$R71*$K71,$S71*$K71*12))</f>
        <v/>
      </c>
      <c r="X71" s="10">
        <f>IF($A71="","",IFERROR((1+RATE($K71*12,-$U71,$I71-$T71-($Q71+$R71)*$K71-$S71*$K71*12))^12-1,0))</f>
        <v/>
      </c>
      <c r="Y71" s="9" t="n"/>
      <c r="Z71" s="15">
        <f>IF($A71="","",IF($U71&lt;=$Y71,"Sostenibile","Da verificare"))</f>
        <v/>
      </c>
      <c r="AA71" s="7" t="n"/>
    </row>
    <row r="72">
      <c r="A72" s="7" t="n"/>
      <c r="B72" s="7" t="n"/>
      <c r="C72" s="7" t="n"/>
      <c r="D72" s="7" t="n"/>
      <c r="E72" s="7" t="n"/>
      <c r="F72" s="8" t="n"/>
      <c r="G72" s="7" t="n"/>
      <c r="H72" s="9" t="n"/>
      <c r="I72" s="9" t="n"/>
      <c r="J72" s="10">
        <f>IF($A72="","",IFERROR($I72/$H72,""))</f>
        <v/>
      </c>
      <c r="K72" s="11" t="n"/>
      <c r="L72" s="7" t="n"/>
      <c r="M72" s="12" t="n"/>
      <c r="N72" s="9" t="n"/>
      <c r="O72" s="9" t="n"/>
      <c r="P72" s="9" t="n"/>
      <c r="Q72" s="9" t="n"/>
      <c r="R72" s="9" t="n"/>
      <c r="S72" s="13" t="n"/>
      <c r="T72" s="14">
        <f>IF($A72="","",SUM($N72:$P72))</f>
        <v/>
      </c>
      <c r="U72" s="14">
        <f>IF($A72="","",IFERROR(-PMT($M72/12,$K72*12,$I72),0))</f>
        <v/>
      </c>
      <c r="V72" s="14">
        <f>IF($A72="","",IFERROR($U72*$K72*12-$I72,0))</f>
        <v/>
      </c>
      <c r="W72" s="14">
        <f>IF($A72="","",SUM($T72,$Q72*$K72,$R72*$K72,$S72*$K72*12))</f>
        <v/>
      </c>
      <c r="X72" s="10">
        <f>IF($A72="","",IFERROR((1+RATE($K72*12,-$U72,$I72-$T72-($Q72+$R72)*$K72-$S72*$K72*12))^12-1,0))</f>
        <v/>
      </c>
      <c r="Y72" s="9" t="n"/>
      <c r="Z72" s="15">
        <f>IF($A72="","",IF($U72&lt;=$Y72,"Sostenibile","Da verificare"))</f>
        <v/>
      </c>
      <c r="AA72" s="7" t="n"/>
    </row>
    <row r="73">
      <c r="A73" s="7" t="n"/>
      <c r="B73" s="7" t="n"/>
      <c r="C73" s="7" t="n"/>
      <c r="D73" s="7" t="n"/>
      <c r="E73" s="7" t="n"/>
      <c r="F73" s="8" t="n"/>
      <c r="G73" s="7" t="n"/>
      <c r="H73" s="9" t="n"/>
      <c r="I73" s="9" t="n"/>
      <c r="J73" s="10">
        <f>IF($A73="","",IFERROR($I73/$H73,""))</f>
        <v/>
      </c>
      <c r="K73" s="11" t="n"/>
      <c r="L73" s="7" t="n"/>
      <c r="M73" s="12" t="n"/>
      <c r="N73" s="9" t="n"/>
      <c r="O73" s="9" t="n"/>
      <c r="P73" s="9" t="n"/>
      <c r="Q73" s="9" t="n"/>
      <c r="R73" s="9" t="n"/>
      <c r="S73" s="13" t="n"/>
      <c r="T73" s="14">
        <f>IF($A73="","",SUM($N73:$P73))</f>
        <v/>
      </c>
      <c r="U73" s="14">
        <f>IF($A73="","",IFERROR(-PMT($M73/12,$K73*12,$I73),0))</f>
        <v/>
      </c>
      <c r="V73" s="14">
        <f>IF($A73="","",IFERROR($U73*$K73*12-$I73,0))</f>
        <v/>
      </c>
      <c r="W73" s="14">
        <f>IF($A73="","",SUM($T73,$Q73*$K73,$R73*$K73,$S73*$K73*12))</f>
        <v/>
      </c>
      <c r="X73" s="10">
        <f>IF($A73="","",IFERROR((1+RATE($K73*12,-$U73,$I73-$T73-($Q73+$R73)*$K73-$S73*$K73*12))^12-1,0))</f>
        <v/>
      </c>
      <c r="Y73" s="9" t="n"/>
      <c r="Z73" s="15">
        <f>IF($A73="","",IF($U73&lt;=$Y73,"Sostenibile","Da verificare"))</f>
        <v/>
      </c>
      <c r="AA73" s="7" t="n"/>
    </row>
    <row r="74">
      <c r="A74" s="7" t="n"/>
      <c r="B74" s="7" t="n"/>
      <c r="C74" s="7" t="n"/>
      <c r="D74" s="7" t="n"/>
      <c r="E74" s="7" t="n"/>
      <c r="F74" s="8" t="n"/>
      <c r="G74" s="7" t="n"/>
      <c r="H74" s="9" t="n"/>
      <c r="I74" s="9" t="n"/>
      <c r="J74" s="10">
        <f>IF($A74="","",IFERROR($I74/$H74,""))</f>
        <v/>
      </c>
      <c r="K74" s="11" t="n"/>
      <c r="L74" s="7" t="n"/>
      <c r="M74" s="12" t="n"/>
      <c r="N74" s="9" t="n"/>
      <c r="O74" s="9" t="n"/>
      <c r="P74" s="9" t="n"/>
      <c r="Q74" s="9" t="n"/>
      <c r="R74" s="9" t="n"/>
      <c r="S74" s="13" t="n"/>
      <c r="T74" s="14">
        <f>IF($A74="","",SUM($N74:$P74))</f>
        <v/>
      </c>
      <c r="U74" s="14">
        <f>IF($A74="","",IFERROR(-PMT($M74/12,$K74*12,$I74),0))</f>
        <v/>
      </c>
      <c r="V74" s="14">
        <f>IF($A74="","",IFERROR($U74*$K74*12-$I74,0))</f>
        <v/>
      </c>
      <c r="W74" s="14">
        <f>IF($A74="","",SUM($T74,$Q74*$K74,$R74*$K74,$S74*$K74*12))</f>
        <v/>
      </c>
      <c r="X74" s="10">
        <f>IF($A74="","",IFERROR((1+RATE($K74*12,-$U74,$I74-$T74-($Q74+$R74)*$K74-$S74*$K74*12))^12-1,0))</f>
        <v/>
      </c>
      <c r="Y74" s="9" t="n"/>
      <c r="Z74" s="15">
        <f>IF($A74="","",IF($U74&lt;=$Y74,"Sostenibile","Da verificare"))</f>
        <v/>
      </c>
      <c r="AA74" s="7" t="n"/>
    </row>
    <row r="75">
      <c r="A75" s="7" t="n"/>
      <c r="B75" s="7" t="n"/>
      <c r="C75" s="7" t="n"/>
      <c r="D75" s="7" t="n"/>
      <c r="E75" s="7" t="n"/>
      <c r="F75" s="8" t="n"/>
      <c r="G75" s="7" t="n"/>
      <c r="H75" s="9" t="n"/>
      <c r="I75" s="9" t="n"/>
      <c r="J75" s="10">
        <f>IF($A75="","",IFERROR($I75/$H75,""))</f>
        <v/>
      </c>
      <c r="K75" s="11" t="n"/>
      <c r="L75" s="7" t="n"/>
      <c r="M75" s="12" t="n"/>
      <c r="N75" s="9" t="n"/>
      <c r="O75" s="9" t="n"/>
      <c r="P75" s="9" t="n"/>
      <c r="Q75" s="9" t="n"/>
      <c r="R75" s="9" t="n"/>
      <c r="S75" s="13" t="n"/>
      <c r="T75" s="14">
        <f>IF($A75="","",SUM($N75:$P75))</f>
        <v/>
      </c>
      <c r="U75" s="14">
        <f>IF($A75="","",IFERROR(-PMT($M75/12,$K75*12,$I75),0))</f>
        <v/>
      </c>
      <c r="V75" s="14">
        <f>IF($A75="","",IFERROR($U75*$K75*12-$I75,0))</f>
        <v/>
      </c>
      <c r="W75" s="14">
        <f>IF($A75="","",SUM($T75,$Q75*$K75,$R75*$K75,$S75*$K75*12))</f>
        <v/>
      </c>
      <c r="X75" s="10">
        <f>IF($A75="","",IFERROR((1+RATE($K75*12,-$U75,$I75-$T75-($Q75+$R75)*$K75-$S75*$K75*12))^12-1,0))</f>
        <v/>
      </c>
      <c r="Y75" s="9" t="n"/>
      <c r="Z75" s="15">
        <f>IF($A75="","",IF($U75&lt;=$Y75,"Sostenibile","Da verificare"))</f>
        <v/>
      </c>
      <c r="AA75" s="7" t="n"/>
    </row>
    <row r="76">
      <c r="A76" s="7" t="n"/>
      <c r="B76" s="7" t="n"/>
      <c r="C76" s="7" t="n"/>
      <c r="D76" s="7" t="n"/>
      <c r="E76" s="7" t="n"/>
      <c r="F76" s="8" t="n"/>
      <c r="G76" s="7" t="n"/>
      <c r="H76" s="9" t="n"/>
      <c r="I76" s="9" t="n"/>
      <c r="J76" s="10">
        <f>IF($A76="","",IFERROR($I76/$H76,""))</f>
        <v/>
      </c>
      <c r="K76" s="11" t="n"/>
      <c r="L76" s="7" t="n"/>
      <c r="M76" s="12" t="n"/>
      <c r="N76" s="9" t="n"/>
      <c r="O76" s="9" t="n"/>
      <c r="P76" s="9" t="n"/>
      <c r="Q76" s="9" t="n"/>
      <c r="R76" s="9" t="n"/>
      <c r="S76" s="13" t="n"/>
      <c r="T76" s="14">
        <f>IF($A76="","",SUM($N76:$P76))</f>
        <v/>
      </c>
      <c r="U76" s="14">
        <f>IF($A76="","",IFERROR(-PMT($M76/12,$K76*12,$I76),0))</f>
        <v/>
      </c>
      <c r="V76" s="14">
        <f>IF($A76="","",IFERROR($U76*$K76*12-$I76,0))</f>
        <v/>
      </c>
      <c r="W76" s="14">
        <f>IF($A76="","",SUM($T76,$Q76*$K76,$R76*$K76,$S76*$K76*12))</f>
        <v/>
      </c>
      <c r="X76" s="10">
        <f>IF($A76="","",IFERROR((1+RATE($K76*12,-$U76,$I76-$T76-($Q76+$R76)*$K76-$S76*$K76*12))^12-1,0))</f>
        <v/>
      </c>
      <c r="Y76" s="9" t="n"/>
      <c r="Z76" s="15">
        <f>IF($A76="","",IF($U76&lt;=$Y76,"Sostenibile","Da verificare"))</f>
        <v/>
      </c>
      <c r="AA76" s="7" t="n"/>
    </row>
    <row r="77">
      <c r="A77" s="7" t="n"/>
      <c r="B77" s="7" t="n"/>
      <c r="C77" s="7" t="n"/>
      <c r="D77" s="7" t="n"/>
      <c r="E77" s="7" t="n"/>
      <c r="F77" s="8" t="n"/>
      <c r="G77" s="7" t="n"/>
      <c r="H77" s="9" t="n"/>
      <c r="I77" s="9" t="n"/>
      <c r="J77" s="10">
        <f>IF($A77="","",IFERROR($I77/$H77,""))</f>
        <v/>
      </c>
      <c r="K77" s="11" t="n"/>
      <c r="L77" s="7" t="n"/>
      <c r="M77" s="12" t="n"/>
      <c r="N77" s="9" t="n"/>
      <c r="O77" s="9" t="n"/>
      <c r="P77" s="9" t="n"/>
      <c r="Q77" s="9" t="n"/>
      <c r="R77" s="9" t="n"/>
      <c r="S77" s="13" t="n"/>
      <c r="T77" s="14">
        <f>IF($A77="","",SUM($N77:$P77))</f>
        <v/>
      </c>
      <c r="U77" s="14">
        <f>IF($A77="","",IFERROR(-PMT($M77/12,$K77*12,$I77),0))</f>
        <v/>
      </c>
      <c r="V77" s="14">
        <f>IF($A77="","",IFERROR($U77*$K77*12-$I77,0))</f>
        <v/>
      </c>
      <c r="W77" s="14">
        <f>IF($A77="","",SUM($T77,$Q77*$K77,$R77*$K77,$S77*$K77*12))</f>
        <v/>
      </c>
      <c r="X77" s="10">
        <f>IF($A77="","",IFERROR((1+RATE($K77*12,-$U77,$I77-$T77-($Q77+$R77)*$K77-$S77*$K77*12))^12-1,0))</f>
        <v/>
      </c>
      <c r="Y77" s="9" t="n"/>
      <c r="Z77" s="15">
        <f>IF($A77="","",IF($U77&lt;=$Y77,"Sostenibile","Da verificare"))</f>
        <v/>
      </c>
      <c r="AA77" s="7" t="n"/>
    </row>
    <row r="78">
      <c r="A78" s="7" t="n"/>
      <c r="B78" s="7" t="n"/>
      <c r="C78" s="7" t="n"/>
      <c r="D78" s="7" t="n"/>
      <c r="E78" s="7" t="n"/>
      <c r="F78" s="8" t="n"/>
      <c r="G78" s="7" t="n"/>
      <c r="H78" s="9" t="n"/>
      <c r="I78" s="9" t="n"/>
      <c r="J78" s="10">
        <f>IF($A78="","",IFERROR($I78/$H78,""))</f>
        <v/>
      </c>
      <c r="K78" s="11" t="n"/>
      <c r="L78" s="7" t="n"/>
      <c r="M78" s="12" t="n"/>
      <c r="N78" s="9" t="n"/>
      <c r="O78" s="9" t="n"/>
      <c r="P78" s="9" t="n"/>
      <c r="Q78" s="9" t="n"/>
      <c r="R78" s="9" t="n"/>
      <c r="S78" s="13" t="n"/>
      <c r="T78" s="14">
        <f>IF($A78="","",SUM($N78:$P78))</f>
        <v/>
      </c>
      <c r="U78" s="14">
        <f>IF($A78="","",IFERROR(-PMT($M78/12,$K78*12,$I78),0))</f>
        <v/>
      </c>
      <c r="V78" s="14">
        <f>IF($A78="","",IFERROR($U78*$K78*12-$I78,0))</f>
        <v/>
      </c>
      <c r="W78" s="14">
        <f>IF($A78="","",SUM($T78,$Q78*$K78,$R78*$K78,$S78*$K78*12))</f>
        <v/>
      </c>
      <c r="X78" s="10">
        <f>IF($A78="","",IFERROR((1+RATE($K78*12,-$U78,$I78-$T78-($Q78+$R78)*$K78-$S78*$K78*12))^12-1,0))</f>
        <v/>
      </c>
      <c r="Y78" s="9" t="n"/>
      <c r="Z78" s="15">
        <f>IF($A78="","",IF($U78&lt;=$Y78,"Sostenibile","Da verificare"))</f>
        <v/>
      </c>
      <c r="AA78" s="7" t="n"/>
    </row>
    <row r="79">
      <c r="A79" s="7" t="n"/>
      <c r="B79" s="7" t="n"/>
      <c r="C79" s="7" t="n"/>
      <c r="D79" s="7" t="n"/>
      <c r="E79" s="7" t="n"/>
      <c r="F79" s="8" t="n"/>
      <c r="G79" s="7" t="n"/>
      <c r="H79" s="9" t="n"/>
      <c r="I79" s="9" t="n"/>
      <c r="J79" s="10">
        <f>IF($A79="","",IFERROR($I79/$H79,""))</f>
        <v/>
      </c>
      <c r="K79" s="11" t="n"/>
      <c r="L79" s="7" t="n"/>
      <c r="M79" s="12" t="n"/>
      <c r="N79" s="9" t="n"/>
      <c r="O79" s="9" t="n"/>
      <c r="P79" s="9" t="n"/>
      <c r="Q79" s="9" t="n"/>
      <c r="R79" s="9" t="n"/>
      <c r="S79" s="13" t="n"/>
      <c r="T79" s="14">
        <f>IF($A79="","",SUM($N79:$P79))</f>
        <v/>
      </c>
      <c r="U79" s="14">
        <f>IF($A79="","",IFERROR(-PMT($M79/12,$K79*12,$I79),0))</f>
        <v/>
      </c>
      <c r="V79" s="14">
        <f>IF($A79="","",IFERROR($U79*$K79*12-$I79,0))</f>
        <v/>
      </c>
      <c r="W79" s="14">
        <f>IF($A79="","",SUM($T79,$Q79*$K79,$R79*$K79,$S79*$K79*12))</f>
        <v/>
      </c>
      <c r="X79" s="10">
        <f>IF($A79="","",IFERROR((1+RATE($K79*12,-$U79,$I79-$T79-($Q79+$R79)*$K79-$S79*$K79*12))^12-1,0))</f>
        <v/>
      </c>
      <c r="Y79" s="9" t="n"/>
      <c r="Z79" s="15">
        <f>IF($A79="","",IF($U79&lt;=$Y79,"Sostenibile","Da verificare"))</f>
        <v/>
      </c>
      <c r="AA79" s="7" t="n"/>
    </row>
    <row r="80">
      <c r="A80" s="7" t="n"/>
      <c r="B80" s="7" t="n"/>
      <c r="C80" s="7" t="n"/>
      <c r="D80" s="7" t="n"/>
      <c r="E80" s="7" t="n"/>
      <c r="F80" s="8" t="n"/>
      <c r="G80" s="7" t="n"/>
      <c r="H80" s="9" t="n"/>
      <c r="I80" s="9" t="n"/>
      <c r="J80" s="10">
        <f>IF($A80="","",IFERROR($I80/$H80,""))</f>
        <v/>
      </c>
      <c r="K80" s="11" t="n"/>
      <c r="L80" s="7" t="n"/>
      <c r="M80" s="12" t="n"/>
      <c r="N80" s="9" t="n"/>
      <c r="O80" s="9" t="n"/>
      <c r="P80" s="9" t="n"/>
      <c r="Q80" s="9" t="n"/>
      <c r="R80" s="9" t="n"/>
      <c r="S80" s="13" t="n"/>
      <c r="T80" s="14">
        <f>IF($A80="","",SUM($N80:$P80))</f>
        <v/>
      </c>
      <c r="U80" s="14">
        <f>IF($A80="","",IFERROR(-PMT($M80/12,$K80*12,$I80),0))</f>
        <v/>
      </c>
      <c r="V80" s="14">
        <f>IF($A80="","",IFERROR($U80*$K80*12-$I80,0))</f>
        <v/>
      </c>
      <c r="W80" s="14">
        <f>IF($A80="","",SUM($T80,$Q80*$K80,$R80*$K80,$S80*$K80*12))</f>
        <v/>
      </c>
      <c r="X80" s="10">
        <f>IF($A80="","",IFERROR((1+RATE($K80*12,-$U80,$I80-$T80-($Q80+$R80)*$K80-$S80*$K80*12))^12-1,0))</f>
        <v/>
      </c>
      <c r="Y80" s="9" t="n"/>
      <c r="Z80" s="15">
        <f>IF($A80="","",IF($U80&lt;=$Y80,"Sostenibile","Da verificare"))</f>
        <v/>
      </c>
      <c r="AA80" s="7" t="n"/>
    </row>
    <row r="81">
      <c r="A81" s="7" t="n"/>
      <c r="B81" s="7" t="n"/>
      <c r="C81" s="7" t="n"/>
      <c r="D81" s="7" t="n"/>
      <c r="E81" s="7" t="n"/>
      <c r="F81" s="8" t="n"/>
      <c r="G81" s="7" t="n"/>
      <c r="H81" s="9" t="n"/>
      <c r="I81" s="9" t="n"/>
      <c r="J81" s="10">
        <f>IF($A81="","",IFERROR($I81/$H81,""))</f>
        <v/>
      </c>
      <c r="K81" s="11" t="n"/>
      <c r="L81" s="7" t="n"/>
      <c r="M81" s="12" t="n"/>
      <c r="N81" s="9" t="n"/>
      <c r="O81" s="9" t="n"/>
      <c r="P81" s="9" t="n"/>
      <c r="Q81" s="9" t="n"/>
      <c r="R81" s="9" t="n"/>
      <c r="S81" s="13" t="n"/>
      <c r="T81" s="14">
        <f>IF($A81="","",SUM($N81:$P81))</f>
        <v/>
      </c>
      <c r="U81" s="14">
        <f>IF($A81="","",IFERROR(-PMT($M81/12,$K81*12,$I81),0))</f>
        <v/>
      </c>
      <c r="V81" s="14">
        <f>IF($A81="","",IFERROR($U81*$K81*12-$I81,0))</f>
        <v/>
      </c>
      <c r="W81" s="14">
        <f>IF($A81="","",SUM($T81,$Q81*$K81,$R81*$K81,$S81*$K81*12))</f>
        <v/>
      </c>
      <c r="X81" s="10">
        <f>IF($A81="","",IFERROR((1+RATE($K81*12,-$U81,$I81-$T81-($Q81+$R81)*$K81-$S81*$K81*12))^12-1,0))</f>
        <v/>
      </c>
      <c r="Y81" s="9" t="n"/>
      <c r="Z81" s="15">
        <f>IF($A81="","",IF($U81&lt;=$Y81,"Sostenibile","Da verificare"))</f>
        <v/>
      </c>
      <c r="AA81" s="7" t="n"/>
    </row>
    <row r="82">
      <c r="A82" s="7" t="n"/>
      <c r="B82" s="7" t="n"/>
      <c r="C82" s="7" t="n"/>
      <c r="D82" s="7" t="n"/>
      <c r="E82" s="7" t="n"/>
      <c r="F82" s="8" t="n"/>
      <c r="G82" s="7" t="n"/>
      <c r="H82" s="9" t="n"/>
      <c r="I82" s="9" t="n"/>
      <c r="J82" s="10">
        <f>IF($A82="","",IFERROR($I82/$H82,""))</f>
        <v/>
      </c>
      <c r="K82" s="11" t="n"/>
      <c r="L82" s="7" t="n"/>
      <c r="M82" s="12" t="n"/>
      <c r="N82" s="9" t="n"/>
      <c r="O82" s="9" t="n"/>
      <c r="P82" s="9" t="n"/>
      <c r="Q82" s="9" t="n"/>
      <c r="R82" s="9" t="n"/>
      <c r="S82" s="13" t="n"/>
      <c r="T82" s="14">
        <f>IF($A82="","",SUM($N82:$P82))</f>
        <v/>
      </c>
      <c r="U82" s="14">
        <f>IF($A82="","",IFERROR(-PMT($M82/12,$K82*12,$I82),0))</f>
        <v/>
      </c>
      <c r="V82" s="14">
        <f>IF($A82="","",IFERROR($U82*$K82*12-$I82,0))</f>
        <v/>
      </c>
      <c r="W82" s="14">
        <f>IF($A82="","",SUM($T82,$Q82*$K82,$R82*$K82,$S82*$K82*12))</f>
        <v/>
      </c>
      <c r="X82" s="10">
        <f>IF($A82="","",IFERROR((1+RATE($K82*12,-$U82,$I82-$T82-($Q82+$R82)*$K82-$S82*$K82*12))^12-1,0))</f>
        <v/>
      </c>
      <c r="Y82" s="9" t="n"/>
      <c r="Z82" s="15">
        <f>IF($A82="","",IF($U82&lt;=$Y82,"Sostenibile","Da verificare"))</f>
        <v/>
      </c>
      <c r="AA82" s="7" t="n"/>
    </row>
    <row r="83">
      <c r="A83" s="7" t="n"/>
      <c r="B83" s="7" t="n"/>
      <c r="C83" s="7" t="n"/>
      <c r="D83" s="7" t="n"/>
      <c r="E83" s="7" t="n"/>
      <c r="F83" s="8" t="n"/>
      <c r="G83" s="7" t="n"/>
      <c r="H83" s="9" t="n"/>
      <c r="I83" s="9" t="n"/>
      <c r="J83" s="10">
        <f>IF($A83="","",IFERROR($I83/$H83,""))</f>
        <v/>
      </c>
      <c r="K83" s="11" t="n"/>
      <c r="L83" s="7" t="n"/>
      <c r="M83" s="12" t="n"/>
      <c r="N83" s="9" t="n"/>
      <c r="O83" s="9" t="n"/>
      <c r="P83" s="9" t="n"/>
      <c r="Q83" s="9" t="n"/>
      <c r="R83" s="9" t="n"/>
      <c r="S83" s="13" t="n"/>
      <c r="T83" s="14">
        <f>IF($A83="","",SUM($N83:$P83))</f>
        <v/>
      </c>
      <c r="U83" s="14">
        <f>IF($A83="","",IFERROR(-PMT($M83/12,$K83*12,$I83),0))</f>
        <v/>
      </c>
      <c r="V83" s="14">
        <f>IF($A83="","",IFERROR($U83*$K83*12-$I83,0))</f>
        <v/>
      </c>
      <c r="W83" s="14">
        <f>IF($A83="","",SUM($T83,$Q83*$K83,$R83*$K83,$S83*$K83*12))</f>
        <v/>
      </c>
      <c r="X83" s="10">
        <f>IF($A83="","",IFERROR((1+RATE($K83*12,-$U83,$I83-$T83-($Q83+$R83)*$K83-$S83*$K83*12))^12-1,0))</f>
        <v/>
      </c>
      <c r="Y83" s="9" t="n"/>
      <c r="Z83" s="15">
        <f>IF($A83="","",IF($U83&lt;=$Y83,"Sostenibile","Da verificare"))</f>
        <v/>
      </c>
      <c r="AA83" s="7" t="n"/>
    </row>
    <row r="84">
      <c r="A84" s="7" t="n"/>
      <c r="B84" s="7" t="n"/>
      <c r="C84" s="7" t="n"/>
      <c r="D84" s="7" t="n"/>
      <c r="E84" s="7" t="n"/>
      <c r="F84" s="8" t="n"/>
      <c r="G84" s="7" t="n"/>
      <c r="H84" s="9" t="n"/>
      <c r="I84" s="9" t="n"/>
      <c r="J84" s="10">
        <f>IF($A84="","",IFERROR($I84/$H84,""))</f>
        <v/>
      </c>
      <c r="K84" s="11" t="n"/>
      <c r="L84" s="7" t="n"/>
      <c r="M84" s="12" t="n"/>
      <c r="N84" s="9" t="n"/>
      <c r="O84" s="9" t="n"/>
      <c r="P84" s="9" t="n"/>
      <c r="Q84" s="9" t="n"/>
      <c r="R84" s="9" t="n"/>
      <c r="S84" s="13" t="n"/>
      <c r="T84" s="14">
        <f>IF($A84="","",SUM($N84:$P84))</f>
        <v/>
      </c>
      <c r="U84" s="14">
        <f>IF($A84="","",IFERROR(-PMT($M84/12,$K84*12,$I84),0))</f>
        <v/>
      </c>
      <c r="V84" s="14">
        <f>IF($A84="","",IFERROR($U84*$K84*12-$I84,0))</f>
        <v/>
      </c>
      <c r="W84" s="14">
        <f>IF($A84="","",SUM($T84,$Q84*$K84,$R84*$K84,$S84*$K84*12))</f>
        <v/>
      </c>
      <c r="X84" s="10">
        <f>IF($A84="","",IFERROR((1+RATE($K84*12,-$U84,$I84-$T84-($Q84+$R84)*$K84-$S84*$K84*12))^12-1,0))</f>
        <v/>
      </c>
      <c r="Y84" s="9" t="n"/>
      <c r="Z84" s="15">
        <f>IF($A84="","",IF($U84&lt;=$Y84,"Sostenibile","Da verificare"))</f>
        <v/>
      </c>
      <c r="AA84" s="7" t="n"/>
    </row>
    <row r="85">
      <c r="A85" s="7" t="n"/>
      <c r="B85" s="7" t="n"/>
      <c r="C85" s="7" t="n"/>
      <c r="D85" s="7" t="n"/>
      <c r="E85" s="7" t="n"/>
      <c r="F85" s="8" t="n"/>
      <c r="G85" s="7" t="n"/>
      <c r="H85" s="9" t="n"/>
      <c r="I85" s="9" t="n"/>
      <c r="J85" s="10">
        <f>IF($A85="","",IFERROR($I85/$H85,""))</f>
        <v/>
      </c>
      <c r="K85" s="11" t="n"/>
      <c r="L85" s="7" t="n"/>
      <c r="M85" s="12" t="n"/>
      <c r="N85" s="9" t="n"/>
      <c r="O85" s="9" t="n"/>
      <c r="P85" s="9" t="n"/>
      <c r="Q85" s="9" t="n"/>
      <c r="R85" s="9" t="n"/>
      <c r="S85" s="13" t="n"/>
      <c r="T85" s="14">
        <f>IF($A85="","",SUM($N85:$P85))</f>
        <v/>
      </c>
      <c r="U85" s="14">
        <f>IF($A85="","",IFERROR(-PMT($M85/12,$K85*12,$I85),0))</f>
        <v/>
      </c>
      <c r="V85" s="14">
        <f>IF($A85="","",IFERROR($U85*$K85*12-$I85,0))</f>
        <v/>
      </c>
      <c r="W85" s="14">
        <f>IF($A85="","",SUM($T85,$Q85*$K85,$R85*$K85,$S85*$K85*12))</f>
        <v/>
      </c>
      <c r="X85" s="10">
        <f>IF($A85="","",IFERROR((1+RATE($K85*12,-$U85,$I85-$T85-($Q85+$R85)*$K85-$S85*$K85*12))^12-1,0))</f>
        <v/>
      </c>
      <c r="Y85" s="9" t="n"/>
      <c r="Z85" s="15">
        <f>IF($A85="","",IF($U85&lt;=$Y85,"Sostenibile","Da verificare"))</f>
        <v/>
      </c>
      <c r="AA85" s="7" t="n"/>
    </row>
    <row r="86">
      <c r="A86" s="7" t="n"/>
      <c r="B86" s="7" t="n"/>
      <c r="C86" s="7" t="n"/>
      <c r="D86" s="7" t="n"/>
      <c r="E86" s="7" t="n"/>
      <c r="F86" s="8" t="n"/>
      <c r="G86" s="7" t="n"/>
      <c r="H86" s="9" t="n"/>
      <c r="I86" s="9" t="n"/>
      <c r="J86" s="10">
        <f>IF($A86="","",IFERROR($I86/$H86,""))</f>
        <v/>
      </c>
      <c r="K86" s="11" t="n"/>
      <c r="L86" s="7" t="n"/>
      <c r="M86" s="12" t="n"/>
      <c r="N86" s="9" t="n"/>
      <c r="O86" s="9" t="n"/>
      <c r="P86" s="9" t="n"/>
      <c r="Q86" s="9" t="n"/>
      <c r="R86" s="9" t="n"/>
      <c r="S86" s="13" t="n"/>
      <c r="T86" s="14">
        <f>IF($A86="","",SUM($N86:$P86))</f>
        <v/>
      </c>
      <c r="U86" s="14">
        <f>IF($A86="","",IFERROR(-PMT($M86/12,$K86*12,$I86),0))</f>
        <v/>
      </c>
      <c r="V86" s="14">
        <f>IF($A86="","",IFERROR($U86*$K86*12-$I86,0))</f>
        <v/>
      </c>
      <c r="W86" s="14">
        <f>IF($A86="","",SUM($T86,$Q86*$K86,$R86*$K86,$S86*$K86*12))</f>
        <v/>
      </c>
      <c r="X86" s="10">
        <f>IF($A86="","",IFERROR((1+RATE($K86*12,-$U86,$I86-$T86-($Q86+$R86)*$K86-$S86*$K86*12))^12-1,0))</f>
        <v/>
      </c>
      <c r="Y86" s="9" t="n"/>
      <c r="Z86" s="15">
        <f>IF($A86="","",IF($U86&lt;=$Y86,"Sostenibile","Da verificare"))</f>
        <v/>
      </c>
      <c r="AA86" s="7" t="n"/>
    </row>
    <row r="87">
      <c r="A87" s="7" t="n"/>
      <c r="B87" s="7" t="n"/>
      <c r="C87" s="7" t="n"/>
      <c r="D87" s="7" t="n"/>
      <c r="E87" s="7" t="n"/>
      <c r="F87" s="8" t="n"/>
      <c r="G87" s="7" t="n"/>
      <c r="H87" s="9" t="n"/>
      <c r="I87" s="9" t="n"/>
      <c r="J87" s="10">
        <f>IF($A87="","",IFERROR($I87/$H87,""))</f>
        <v/>
      </c>
      <c r="K87" s="11" t="n"/>
      <c r="L87" s="7" t="n"/>
      <c r="M87" s="12" t="n"/>
      <c r="N87" s="9" t="n"/>
      <c r="O87" s="9" t="n"/>
      <c r="P87" s="9" t="n"/>
      <c r="Q87" s="9" t="n"/>
      <c r="R87" s="9" t="n"/>
      <c r="S87" s="13" t="n"/>
      <c r="T87" s="14">
        <f>IF($A87="","",SUM($N87:$P87))</f>
        <v/>
      </c>
      <c r="U87" s="14">
        <f>IF($A87="","",IFERROR(-PMT($M87/12,$K87*12,$I87),0))</f>
        <v/>
      </c>
      <c r="V87" s="14">
        <f>IF($A87="","",IFERROR($U87*$K87*12-$I87,0))</f>
        <v/>
      </c>
      <c r="W87" s="14">
        <f>IF($A87="","",SUM($T87,$Q87*$K87,$R87*$K87,$S87*$K87*12))</f>
        <v/>
      </c>
      <c r="X87" s="10">
        <f>IF($A87="","",IFERROR((1+RATE($K87*12,-$U87,$I87-$T87-($Q87+$R87)*$K87-$S87*$K87*12))^12-1,0))</f>
        <v/>
      </c>
      <c r="Y87" s="9" t="n"/>
      <c r="Z87" s="15">
        <f>IF($A87="","",IF($U87&lt;=$Y87,"Sostenibile","Da verificare"))</f>
        <v/>
      </c>
      <c r="AA87" s="7" t="n"/>
    </row>
    <row r="88">
      <c r="A88" s="7" t="n"/>
      <c r="B88" s="7" t="n"/>
      <c r="C88" s="7" t="n"/>
      <c r="D88" s="7" t="n"/>
      <c r="E88" s="7" t="n"/>
      <c r="F88" s="8" t="n"/>
      <c r="G88" s="7" t="n"/>
      <c r="H88" s="9" t="n"/>
      <c r="I88" s="9" t="n"/>
      <c r="J88" s="10">
        <f>IF($A88="","",IFERROR($I88/$H88,""))</f>
        <v/>
      </c>
      <c r="K88" s="11" t="n"/>
      <c r="L88" s="7" t="n"/>
      <c r="M88" s="12" t="n"/>
      <c r="N88" s="9" t="n"/>
      <c r="O88" s="9" t="n"/>
      <c r="P88" s="9" t="n"/>
      <c r="Q88" s="9" t="n"/>
      <c r="R88" s="9" t="n"/>
      <c r="S88" s="13" t="n"/>
      <c r="T88" s="14">
        <f>IF($A88="","",SUM($N88:$P88))</f>
        <v/>
      </c>
      <c r="U88" s="14">
        <f>IF($A88="","",IFERROR(-PMT($M88/12,$K88*12,$I88),0))</f>
        <v/>
      </c>
      <c r="V88" s="14">
        <f>IF($A88="","",IFERROR($U88*$K88*12-$I88,0))</f>
        <v/>
      </c>
      <c r="W88" s="14">
        <f>IF($A88="","",SUM($T88,$Q88*$K88,$R88*$K88,$S88*$K88*12))</f>
        <v/>
      </c>
      <c r="X88" s="10">
        <f>IF($A88="","",IFERROR((1+RATE($K88*12,-$U88,$I88-$T88-($Q88+$R88)*$K88-$S88*$K88*12))^12-1,0))</f>
        <v/>
      </c>
      <c r="Y88" s="9" t="n"/>
      <c r="Z88" s="15">
        <f>IF($A88="","",IF($U88&lt;=$Y88,"Sostenibile","Da verificare"))</f>
        <v/>
      </c>
      <c r="AA88" s="7" t="n"/>
    </row>
    <row r="89">
      <c r="A89" s="7" t="n"/>
      <c r="B89" s="7" t="n"/>
      <c r="C89" s="7" t="n"/>
      <c r="D89" s="7" t="n"/>
      <c r="E89" s="7" t="n"/>
      <c r="F89" s="8" t="n"/>
      <c r="G89" s="7" t="n"/>
      <c r="H89" s="9" t="n"/>
      <c r="I89" s="9" t="n"/>
      <c r="J89" s="10">
        <f>IF($A89="","",IFERROR($I89/$H89,""))</f>
        <v/>
      </c>
      <c r="K89" s="11" t="n"/>
      <c r="L89" s="7" t="n"/>
      <c r="M89" s="12" t="n"/>
      <c r="N89" s="9" t="n"/>
      <c r="O89" s="9" t="n"/>
      <c r="P89" s="9" t="n"/>
      <c r="Q89" s="9" t="n"/>
      <c r="R89" s="9" t="n"/>
      <c r="S89" s="13" t="n"/>
      <c r="T89" s="14">
        <f>IF($A89="","",SUM($N89:$P89))</f>
        <v/>
      </c>
      <c r="U89" s="14">
        <f>IF($A89="","",IFERROR(-PMT($M89/12,$K89*12,$I89),0))</f>
        <v/>
      </c>
      <c r="V89" s="14">
        <f>IF($A89="","",IFERROR($U89*$K89*12-$I89,0))</f>
        <v/>
      </c>
      <c r="W89" s="14">
        <f>IF($A89="","",SUM($T89,$Q89*$K89,$R89*$K89,$S89*$K89*12))</f>
        <v/>
      </c>
      <c r="X89" s="10">
        <f>IF($A89="","",IFERROR((1+RATE($K89*12,-$U89,$I89-$T89-($Q89+$R89)*$K89-$S89*$K89*12))^12-1,0))</f>
        <v/>
      </c>
      <c r="Y89" s="9" t="n"/>
      <c r="Z89" s="15">
        <f>IF($A89="","",IF($U89&lt;=$Y89,"Sostenibile","Da verificare"))</f>
        <v/>
      </c>
      <c r="AA89" s="7" t="n"/>
    </row>
    <row r="90">
      <c r="A90" s="7" t="n"/>
      <c r="B90" s="7" t="n"/>
      <c r="C90" s="7" t="n"/>
      <c r="D90" s="7" t="n"/>
      <c r="E90" s="7" t="n"/>
      <c r="F90" s="8" t="n"/>
      <c r="G90" s="7" t="n"/>
      <c r="H90" s="9" t="n"/>
      <c r="I90" s="9" t="n"/>
      <c r="J90" s="10">
        <f>IF($A90="","",IFERROR($I90/$H90,""))</f>
        <v/>
      </c>
      <c r="K90" s="11" t="n"/>
      <c r="L90" s="7" t="n"/>
      <c r="M90" s="12" t="n"/>
      <c r="N90" s="9" t="n"/>
      <c r="O90" s="9" t="n"/>
      <c r="P90" s="9" t="n"/>
      <c r="Q90" s="9" t="n"/>
      <c r="R90" s="9" t="n"/>
      <c r="S90" s="13" t="n"/>
      <c r="T90" s="14">
        <f>IF($A90="","",SUM($N90:$P90))</f>
        <v/>
      </c>
      <c r="U90" s="14">
        <f>IF($A90="","",IFERROR(-PMT($M90/12,$K90*12,$I90),0))</f>
        <v/>
      </c>
      <c r="V90" s="14">
        <f>IF($A90="","",IFERROR($U90*$K90*12-$I90,0))</f>
        <v/>
      </c>
      <c r="W90" s="14">
        <f>IF($A90="","",SUM($T90,$Q90*$K90,$R90*$K90,$S90*$K90*12))</f>
        <v/>
      </c>
      <c r="X90" s="10">
        <f>IF($A90="","",IFERROR((1+RATE($K90*12,-$U90,$I90-$T90-($Q90+$R90)*$K90-$S90*$K90*12))^12-1,0))</f>
        <v/>
      </c>
      <c r="Y90" s="9" t="n"/>
      <c r="Z90" s="15">
        <f>IF($A90="","",IF($U90&lt;=$Y90,"Sostenibile","Da verificare"))</f>
        <v/>
      </c>
      <c r="AA90" s="7" t="n"/>
    </row>
    <row r="91">
      <c r="A91" s="7" t="n"/>
      <c r="B91" s="7" t="n"/>
      <c r="C91" s="7" t="n"/>
      <c r="D91" s="7" t="n"/>
      <c r="E91" s="7" t="n"/>
      <c r="F91" s="8" t="n"/>
      <c r="G91" s="7" t="n"/>
      <c r="H91" s="9" t="n"/>
      <c r="I91" s="9" t="n"/>
      <c r="J91" s="10">
        <f>IF($A91="","",IFERROR($I91/$H91,""))</f>
        <v/>
      </c>
      <c r="K91" s="11" t="n"/>
      <c r="L91" s="7" t="n"/>
      <c r="M91" s="12" t="n"/>
      <c r="N91" s="9" t="n"/>
      <c r="O91" s="9" t="n"/>
      <c r="P91" s="9" t="n"/>
      <c r="Q91" s="9" t="n"/>
      <c r="R91" s="9" t="n"/>
      <c r="S91" s="13" t="n"/>
      <c r="T91" s="14">
        <f>IF($A91="","",SUM($N91:$P91))</f>
        <v/>
      </c>
      <c r="U91" s="14">
        <f>IF($A91="","",IFERROR(-PMT($M91/12,$K91*12,$I91),0))</f>
        <v/>
      </c>
      <c r="V91" s="14">
        <f>IF($A91="","",IFERROR($U91*$K91*12-$I91,0))</f>
        <v/>
      </c>
      <c r="W91" s="14">
        <f>IF($A91="","",SUM($T91,$Q91*$K91,$R91*$K91,$S91*$K91*12))</f>
        <v/>
      </c>
      <c r="X91" s="10">
        <f>IF($A91="","",IFERROR((1+RATE($K91*12,-$U91,$I91-$T91-($Q91+$R91)*$K91-$S91*$K91*12))^12-1,0))</f>
        <v/>
      </c>
      <c r="Y91" s="9" t="n"/>
      <c r="Z91" s="15">
        <f>IF($A91="","",IF($U91&lt;=$Y91,"Sostenibile","Da verificare"))</f>
        <v/>
      </c>
      <c r="AA91" s="7" t="n"/>
    </row>
    <row r="92">
      <c r="A92" s="7" t="n"/>
      <c r="B92" s="7" t="n"/>
      <c r="C92" s="7" t="n"/>
      <c r="D92" s="7" t="n"/>
      <c r="E92" s="7" t="n"/>
      <c r="F92" s="8" t="n"/>
      <c r="G92" s="7" t="n"/>
      <c r="H92" s="9" t="n"/>
      <c r="I92" s="9" t="n"/>
      <c r="J92" s="10">
        <f>IF($A92="","",IFERROR($I92/$H92,""))</f>
        <v/>
      </c>
      <c r="K92" s="11" t="n"/>
      <c r="L92" s="7" t="n"/>
      <c r="M92" s="12" t="n"/>
      <c r="N92" s="9" t="n"/>
      <c r="O92" s="9" t="n"/>
      <c r="P92" s="9" t="n"/>
      <c r="Q92" s="9" t="n"/>
      <c r="R92" s="9" t="n"/>
      <c r="S92" s="13" t="n"/>
      <c r="T92" s="14">
        <f>IF($A92="","",SUM($N92:$P92))</f>
        <v/>
      </c>
      <c r="U92" s="14">
        <f>IF($A92="","",IFERROR(-PMT($M92/12,$K92*12,$I92),0))</f>
        <v/>
      </c>
      <c r="V92" s="14">
        <f>IF($A92="","",IFERROR($U92*$K92*12-$I92,0))</f>
        <v/>
      </c>
      <c r="W92" s="14">
        <f>IF($A92="","",SUM($T92,$Q92*$K92,$R92*$K92,$S92*$K92*12))</f>
        <v/>
      </c>
      <c r="X92" s="10">
        <f>IF($A92="","",IFERROR((1+RATE($K92*12,-$U92,$I92-$T92-($Q92+$R92)*$K92-$S92*$K92*12))^12-1,0))</f>
        <v/>
      </c>
      <c r="Y92" s="9" t="n"/>
      <c r="Z92" s="15">
        <f>IF($A92="","",IF($U92&lt;=$Y92,"Sostenibile","Da verificare"))</f>
        <v/>
      </c>
      <c r="AA92" s="7" t="n"/>
    </row>
    <row r="93">
      <c r="A93" s="7" t="n"/>
      <c r="B93" s="7" t="n"/>
      <c r="C93" s="7" t="n"/>
      <c r="D93" s="7" t="n"/>
      <c r="E93" s="7" t="n"/>
      <c r="F93" s="8" t="n"/>
      <c r="G93" s="7" t="n"/>
      <c r="H93" s="9" t="n"/>
      <c r="I93" s="9" t="n"/>
      <c r="J93" s="10">
        <f>IF($A93="","",IFERROR($I93/$H93,""))</f>
        <v/>
      </c>
      <c r="K93" s="11" t="n"/>
      <c r="L93" s="7" t="n"/>
      <c r="M93" s="12" t="n"/>
      <c r="N93" s="9" t="n"/>
      <c r="O93" s="9" t="n"/>
      <c r="P93" s="9" t="n"/>
      <c r="Q93" s="9" t="n"/>
      <c r="R93" s="9" t="n"/>
      <c r="S93" s="13" t="n"/>
      <c r="T93" s="14">
        <f>IF($A93="","",SUM($N93:$P93))</f>
        <v/>
      </c>
      <c r="U93" s="14">
        <f>IF($A93="","",IFERROR(-PMT($M93/12,$K93*12,$I93),0))</f>
        <v/>
      </c>
      <c r="V93" s="14">
        <f>IF($A93="","",IFERROR($U93*$K93*12-$I93,0))</f>
        <v/>
      </c>
      <c r="W93" s="14">
        <f>IF($A93="","",SUM($T93,$Q93*$K93,$R93*$K93,$S93*$K93*12))</f>
        <v/>
      </c>
      <c r="X93" s="10">
        <f>IF($A93="","",IFERROR((1+RATE($K93*12,-$U93,$I93-$T93-($Q93+$R93)*$K93-$S93*$K93*12))^12-1,0))</f>
        <v/>
      </c>
      <c r="Y93" s="9" t="n"/>
      <c r="Z93" s="15">
        <f>IF($A93="","",IF($U93&lt;=$Y93,"Sostenibile","Da verificare"))</f>
        <v/>
      </c>
      <c r="AA93" s="7" t="n"/>
    </row>
    <row r="94">
      <c r="A94" s="7" t="n"/>
      <c r="B94" s="7" t="n"/>
      <c r="C94" s="7" t="n"/>
      <c r="D94" s="7" t="n"/>
      <c r="E94" s="7" t="n"/>
      <c r="F94" s="8" t="n"/>
      <c r="G94" s="7" t="n"/>
      <c r="H94" s="9" t="n"/>
      <c r="I94" s="9" t="n"/>
      <c r="J94" s="10">
        <f>IF($A94="","",IFERROR($I94/$H94,""))</f>
        <v/>
      </c>
      <c r="K94" s="11" t="n"/>
      <c r="L94" s="7" t="n"/>
      <c r="M94" s="12" t="n"/>
      <c r="N94" s="9" t="n"/>
      <c r="O94" s="9" t="n"/>
      <c r="P94" s="9" t="n"/>
      <c r="Q94" s="9" t="n"/>
      <c r="R94" s="9" t="n"/>
      <c r="S94" s="13" t="n"/>
      <c r="T94" s="14">
        <f>IF($A94="","",SUM($N94:$P94))</f>
        <v/>
      </c>
      <c r="U94" s="14">
        <f>IF($A94="","",IFERROR(-PMT($M94/12,$K94*12,$I94),0))</f>
        <v/>
      </c>
      <c r="V94" s="14">
        <f>IF($A94="","",IFERROR($U94*$K94*12-$I94,0))</f>
        <v/>
      </c>
      <c r="W94" s="14">
        <f>IF($A94="","",SUM($T94,$Q94*$K94,$R94*$K94,$S94*$K94*12))</f>
        <v/>
      </c>
      <c r="X94" s="10">
        <f>IF($A94="","",IFERROR((1+RATE($K94*12,-$U94,$I94-$T94-($Q94+$R94)*$K94-$S94*$K94*12))^12-1,0))</f>
        <v/>
      </c>
      <c r="Y94" s="9" t="n"/>
      <c r="Z94" s="15">
        <f>IF($A94="","",IF($U94&lt;=$Y94,"Sostenibile","Da verificare"))</f>
        <v/>
      </c>
      <c r="AA94" s="7" t="n"/>
    </row>
    <row r="95">
      <c r="A95" s="7" t="n"/>
      <c r="B95" s="7" t="n"/>
      <c r="C95" s="7" t="n"/>
      <c r="D95" s="7" t="n"/>
      <c r="E95" s="7" t="n"/>
      <c r="F95" s="8" t="n"/>
      <c r="G95" s="7" t="n"/>
      <c r="H95" s="9" t="n"/>
      <c r="I95" s="9" t="n"/>
      <c r="J95" s="10">
        <f>IF($A95="","",IFERROR($I95/$H95,""))</f>
        <v/>
      </c>
      <c r="K95" s="11" t="n"/>
      <c r="L95" s="7" t="n"/>
      <c r="M95" s="12" t="n"/>
      <c r="N95" s="9" t="n"/>
      <c r="O95" s="9" t="n"/>
      <c r="P95" s="9" t="n"/>
      <c r="Q95" s="9" t="n"/>
      <c r="R95" s="9" t="n"/>
      <c r="S95" s="13" t="n"/>
      <c r="T95" s="14">
        <f>IF($A95="","",SUM($N95:$P95))</f>
        <v/>
      </c>
      <c r="U95" s="14">
        <f>IF($A95="","",IFERROR(-PMT($M95/12,$K95*12,$I95),0))</f>
        <v/>
      </c>
      <c r="V95" s="14">
        <f>IF($A95="","",IFERROR($U95*$K95*12-$I95,0))</f>
        <v/>
      </c>
      <c r="W95" s="14">
        <f>IF($A95="","",SUM($T95,$Q95*$K95,$R95*$K95,$S95*$K95*12))</f>
        <v/>
      </c>
      <c r="X95" s="10">
        <f>IF($A95="","",IFERROR((1+RATE($K95*12,-$U95,$I95-$T95-($Q95+$R95)*$K95-$S95*$K95*12))^12-1,0))</f>
        <v/>
      </c>
      <c r="Y95" s="9" t="n"/>
      <c r="Z95" s="15">
        <f>IF($A95="","",IF($U95&lt;=$Y95,"Sostenibile","Da verificare"))</f>
        <v/>
      </c>
      <c r="AA95" s="7" t="n"/>
    </row>
    <row r="96">
      <c r="A96" s="7" t="n"/>
      <c r="B96" s="7" t="n"/>
      <c r="C96" s="7" t="n"/>
      <c r="D96" s="7" t="n"/>
      <c r="E96" s="7" t="n"/>
      <c r="F96" s="8" t="n"/>
      <c r="G96" s="7" t="n"/>
      <c r="H96" s="9" t="n"/>
      <c r="I96" s="9" t="n"/>
      <c r="J96" s="10">
        <f>IF($A96="","",IFERROR($I96/$H96,""))</f>
        <v/>
      </c>
      <c r="K96" s="11" t="n"/>
      <c r="L96" s="7" t="n"/>
      <c r="M96" s="12" t="n"/>
      <c r="N96" s="9" t="n"/>
      <c r="O96" s="9" t="n"/>
      <c r="P96" s="9" t="n"/>
      <c r="Q96" s="9" t="n"/>
      <c r="R96" s="9" t="n"/>
      <c r="S96" s="13" t="n"/>
      <c r="T96" s="14">
        <f>IF($A96="","",SUM($N96:$P96))</f>
        <v/>
      </c>
      <c r="U96" s="14">
        <f>IF($A96="","",IFERROR(-PMT($M96/12,$K96*12,$I96),0))</f>
        <v/>
      </c>
      <c r="V96" s="14">
        <f>IF($A96="","",IFERROR($U96*$K96*12-$I96,0))</f>
        <v/>
      </c>
      <c r="W96" s="14">
        <f>IF($A96="","",SUM($T96,$Q96*$K96,$R96*$K96,$S96*$K96*12))</f>
        <v/>
      </c>
      <c r="X96" s="10">
        <f>IF($A96="","",IFERROR((1+RATE($K96*12,-$U96,$I96-$T96-($Q96+$R96)*$K96-$S96*$K96*12))^12-1,0))</f>
        <v/>
      </c>
      <c r="Y96" s="9" t="n"/>
      <c r="Z96" s="15">
        <f>IF($A96="","",IF($U96&lt;=$Y96,"Sostenibile","Da verificare"))</f>
        <v/>
      </c>
      <c r="AA96" s="7" t="n"/>
    </row>
    <row r="97">
      <c r="A97" s="7" t="n"/>
      <c r="B97" s="7" t="n"/>
      <c r="C97" s="7" t="n"/>
      <c r="D97" s="7" t="n"/>
      <c r="E97" s="7" t="n"/>
      <c r="F97" s="8" t="n"/>
      <c r="G97" s="7" t="n"/>
      <c r="H97" s="9" t="n"/>
      <c r="I97" s="9" t="n"/>
      <c r="J97" s="10">
        <f>IF($A97="","",IFERROR($I97/$H97,""))</f>
        <v/>
      </c>
      <c r="K97" s="11" t="n"/>
      <c r="L97" s="7" t="n"/>
      <c r="M97" s="12" t="n"/>
      <c r="N97" s="9" t="n"/>
      <c r="O97" s="9" t="n"/>
      <c r="P97" s="9" t="n"/>
      <c r="Q97" s="9" t="n"/>
      <c r="R97" s="9" t="n"/>
      <c r="S97" s="13" t="n"/>
      <c r="T97" s="14">
        <f>IF($A97="","",SUM($N97:$P97))</f>
        <v/>
      </c>
      <c r="U97" s="14">
        <f>IF($A97="","",IFERROR(-PMT($M97/12,$K97*12,$I97),0))</f>
        <v/>
      </c>
      <c r="V97" s="14">
        <f>IF($A97="","",IFERROR($U97*$K97*12-$I97,0))</f>
        <v/>
      </c>
      <c r="W97" s="14">
        <f>IF($A97="","",SUM($T97,$Q97*$K97,$R97*$K97,$S97*$K97*12))</f>
        <v/>
      </c>
      <c r="X97" s="10">
        <f>IF($A97="","",IFERROR((1+RATE($K97*12,-$U97,$I97-$T97-($Q97+$R97)*$K97-$S97*$K97*12))^12-1,0))</f>
        <v/>
      </c>
      <c r="Y97" s="9" t="n"/>
      <c r="Z97" s="15">
        <f>IF($A97="","",IF($U97&lt;=$Y97,"Sostenibile","Da verificare"))</f>
        <v/>
      </c>
      <c r="AA97" s="7" t="n"/>
    </row>
    <row r="98">
      <c r="A98" s="7" t="n"/>
      <c r="B98" s="7" t="n"/>
      <c r="C98" s="7" t="n"/>
      <c r="D98" s="7" t="n"/>
      <c r="E98" s="7" t="n"/>
      <c r="F98" s="8" t="n"/>
      <c r="G98" s="7" t="n"/>
      <c r="H98" s="9" t="n"/>
      <c r="I98" s="9" t="n"/>
      <c r="J98" s="10">
        <f>IF($A98="","",IFERROR($I98/$H98,""))</f>
        <v/>
      </c>
      <c r="K98" s="11" t="n"/>
      <c r="L98" s="7" t="n"/>
      <c r="M98" s="12" t="n"/>
      <c r="N98" s="9" t="n"/>
      <c r="O98" s="9" t="n"/>
      <c r="P98" s="9" t="n"/>
      <c r="Q98" s="9" t="n"/>
      <c r="R98" s="9" t="n"/>
      <c r="S98" s="13" t="n"/>
      <c r="T98" s="14">
        <f>IF($A98="","",SUM($N98:$P98))</f>
        <v/>
      </c>
      <c r="U98" s="14">
        <f>IF($A98="","",IFERROR(-PMT($M98/12,$K98*12,$I98),0))</f>
        <v/>
      </c>
      <c r="V98" s="14">
        <f>IF($A98="","",IFERROR($U98*$K98*12-$I98,0))</f>
        <v/>
      </c>
      <c r="W98" s="14">
        <f>IF($A98="","",SUM($T98,$Q98*$K98,$R98*$K98,$S98*$K98*12))</f>
        <v/>
      </c>
      <c r="X98" s="10">
        <f>IF($A98="","",IFERROR((1+RATE($K98*12,-$U98,$I98-$T98-($Q98+$R98)*$K98-$S98*$K98*12))^12-1,0))</f>
        <v/>
      </c>
      <c r="Y98" s="9" t="n"/>
      <c r="Z98" s="15">
        <f>IF($A98="","",IF($U98&lt;=$Y98,"Sostenibile","Da verificare"))</f>
        <v/>
      </c>
      <c r="AA98" s="7" t="n"/>
    </row>
    <row r="99">
      <c r="A99" s="7" t="n"/>
      <c r="B99" s="7" t="n"/>
      <c r="C99" s="7" t="n"/>
      <c r="D99" s="7" t="n"/>
      <c r="E99" s="7" t="n"/>
      <c r="F99" s="8" t="n"/>
      <c r="G99" s="7" t="n"/>
      <c r="H99" s="9" t="n"/>
      <c r="I99" s="9" t="n"/>
      <c r="J99" s="10">
        <f>IF($A99="","",IFERROR($I99/$H99,""))</f>
        <v/>
      </c>
      <c r="K99" s="11" t="n"/>
      <c r="L99" s="7" t="n"/>
      <c r="M99" s="12" t="n"/>
      <c r="N99" s="9" t="n"/>
      <c r="O99" s="9" t="n"/>
      <c r="P99" s="9" t="n"/>
      <c r="Q99" s="9" t="n"/>
      <c r="R99" s="9" t="n"/>
      <c r="S99" s="13" t="n"/>
      <c r="T99" s="14">
        <f>IF($A99="","",SUM($N99:$P99))</f>
        <v/>
      </c>
      <c r="U99" s="14">
        <f>IF($A99="","",IFERROR(-PMT($M99/12,$K99*12,$I99),0))</f>
        <v/>
      </c>
      <c r="V99" s="14">
        <f>IF($A99="","",IFERROR($U99*$K99*12-$I99,0))</f>
        <v/>
      </c>
      <c r="W99" s="14">
        <f>IF($A99="","",SUM($T99,$Q99*$K99,$R99*$K99,$S99*$K99*12))</f>
        <v/>
      </c>
      <c r="X99" s="10">
        <f>IF($A99="","",IFERROR((1+RATE($K99*12,-$U99,$I99-$T99-($Q99+$R99)*$K99-$S99*$K99*12))^12-1,0))</f>
        <v/>
      </c>
      <c r="Y99" s="9" t="n"/>
      <c r="Z99" s="15">
        <f>IF($A99="","",IF($U99&lt;=$Y99,"Sostenibile","Da verificare"))</f>
        <v/>
      </c>
      <c r="AA99" s="7" t="n"/>
    </row>
    <row r="100">
      <c r="A100" s="7" t="n"/>
      <c r="B100" s="7" t="n"/>
      <c r="C100" s="7" t="n"/>
      <c r="D100" s="7" t="n"/>
      <c r="E100" s="7" t="n"/>
      <c r="F100" s="8" t="n"/>
      <c r="G100" s="7" t="n"/>
      <c r="H100" s="9" t="n"/>
      <c r="I100" s="9" t="n"/>
      <c r="J100" s="10">
        <f>IF($A100="","",IFERROR($I100/$H100,""))</f>
        <v/>
      </c>
      <c r="K100" s="11" t="n"/>
      <c r="L100" s="7" t="n"/>
      <c r="M100" s="12" t="n"/>
      <c r="N100" s="9" t="n"/>
      <c r="O100" s="9" t="n"/>
      <c r="P100" s="9" t="n"/>
      <c r="Q100" s="9" t="n"/>
      <c r="R100" s="9" t="n"/>
      <c r="S100" s="13" t="n"/>
      <c r="T100" s="14">
        <f>IF($A100="","",SUM($N100:$P100))</f>
        <v/>
      </c>
      <c r="U100" s="14">
        <f>IF($A100="","",IFERROR(-PMT($M100/12,$K100*12,$I100),0))</f>
        <v/>
      </c>
      <c r="V100" s="14">
        <f>IF($A100="","",IFERROR($U100*$K100*12-$I100,0))</f>
        <v/>
      </c>
      <c r="W100" s="14">
        <f>IF($A100="","",SUM($T100,$Q100*$K100,$R100*$K100,$S100*$K100*12))</f>
        <v/>
      </c>
      <c r="X100" s="10">
        <f>IF($A100="","",IFERROR((1+RATE($K100*12,-$U100,$I100-$T100-($Q100+$R100)*$K100-$S100*$K100*12))^12-1,0))</f>
        <v/>
      </c>
      <c r="Y100" s="9" t="n"/>
      <c r="Z100" s="15">
        <f>IF($A100="","",IF($U100&lt;=$Y100,"Sostenibile","Da verificare"))</f>
        <v/>
      </c>
      <c r="AA100" s="7" t="n"/>
    </row>
    <row r="101">
      <c r="A101" s="7" t="n"/>
      <c r="B101" s="7" t="n"/>
      <c r="C101" s="7" t="n"/>
      <c r="D101" s="7" t="n"/>
      <c r="E101" s="7" t="n"/>
      <c r="F101" s="8" t="n"/>
      <c r="G101" s="7" t="n"/>
      <c r="H101" s="9" t="n"/>
      <c r="I101" s="9" t="n"/>
      <c r="J101" s="10">
        <f>IF($A101="","",IFERROR($I101/$H101,""))</f>
        <v/>
      </c>
      <c r="K101" s="11" t="n"/>
      <c r="L101" s="7" t="n"/>
      <c r="M101" s="12" t="n"/>
      <c r="N101" s="9" t="n"/>
      <c r="O101" s="9" t="n"/>
      <c r="P101" s="9" t="n"/>
      <c r="Q101" s="9" t="n"/>
      <c r="R101" s="9" t="n"/>
      <c r="S101" s="13" t="n"/>
      <c r="T101" s="14">
        <f>IF($A101="","",SUM($N101:$P101))</f>
        <v/>
      </c>
      <c r="U101" s="14">
        <f>IF($A101="","",IFERROR(-PMT($M101/12,$K101*12,$I101),0))</f>
        <v/>
      </c>
      <c r="V101" s="14">
        <f>IF($A101="","",IFERROR($U101*$K101*12-$I101,0))</f>
        <v/>
      </c>
      <c r="W101" s="14">
        <f>IF($A101="","",SUM($T101,$Q101*$K101,$R101*$K101,$S101*$K101*12))</f>
        <v/>
      </c>
      <c r="X101" s="10">
        <f>IF($A101="","",IFERROR((1+RATE($K101*12,-$U101,$I101-$T101-($Q101+$R101)*$K101-$S101*$K101*12))^12-1,0))</f>
        <v/>
      </c>
      <c r="Y101" s="9" t="n"/>
      <c r="Z101" s="15">
        <f>IF($A101="","",IF($U101&lt;=$Y101,"Sostenibile","Da verificare"))</f>
        <v/>
      </c>
      <c r="AA101" s="7" t="n"/>
    </row>
    <row r="102">
      <c r="A102" s="7" t="n"/>
      <c r="B102" s="7" t="n"/>
      <c r="C102" s="7" t="n"/>
      <c r="D102" s="7" t="n"/>
      <c r="E102" s="7" t="n"/>
      <c r="F102" s="8" t="n"/>
      <c r="G102" s="7" t="n"/>
      <c r="H102" s="9" t="n"/>
      <c r="I102" s="9" t="n"/>
      <c r="J102" s="10">
        <f>IF($A102="","",IFERROR($I102/$H102,""))</f>
        <v/>
      </c>
      <c r="K102" s="11" t="n"/>
      <c r="L102" s="7" t="n"/>
      <c r="M102" s="12" t="n"/>
      <c r="N102" s="9" t="n"/>
      <c r="O102" s="9" t="n"/>
      <c r="P102" s="9" t="n"/>
      <c r="Q102" s="9" t="n"/>
      <c r="R102" s="9" t="n"/>
      <c r="S102" s="13" t="n"/>
      <c r="T102" s="14">
        <f>IF($A102="","",SUM($N102:$P102))</f>
        <v/>
      </c>
      <c r="U102" s="14">
        <f>IF($A102="","",IFERROR(-PMT($M102/12,$K102*12,$I102),0))</f>
        <v/>
      </c>
      <c r="V102" s="14">
        <f>IF($A102="","",IFERROR($U102*$K102*12-$I102,0))</f>
        <v/>
      </c>
      <c r="W102" s="14">
        <f>IF($A102="","",SUM($T102,$Q102*$K102,$R102*$K102,$S102*$K102*12))</f>
        <v/>
      </c>
      <c r="X102" s="10">
        <f>IF($A102="","",IFERROR((1+RATE($K102*12,-$U102,$I102-$T102-($Q102+$R102)*$K102-$S102*$K102*12))^12-1,0))</f>
        <v/>
      </c>
      <c r="Y102" s="9" t="n"/>
      <c r="Z102" s="15">
        <f>IF($A102="","",IF($U102&lt;=$Y102,"Sostenibile","Da verificare"))</f>
        <v/>
      </c>
      <c r="AA102" s="7" t="n"/>
    </row>
    <row r="103">
      <c r="A103" s="7" t="n"/>
      <c r="B103" s="7" t="n"/>
      <c r="C103" s="7" t="n"/>
      <c r="D103" s="7" t="n"/>
      <c r="E103" s="7" t="n"/>
      <c r="F103" s="8" t="n"/>
      <c r="G103" s="7" t="n"/>
      <c r="H103" s="9" t="n"/>
      <c r="I103" s="9" t="n"/>
      <c r="J103" s="10">
        <f>IF($A103="","",IFERROR($I103/$H103,""))</f>
        <v/>
      </c>
      <c r="K103" s="11" t="n"/>
      <c r="L103" s="7" t="n"/>
      <c r="M103" s="12" t="n"/>
      <c r="N103" s="9" t="n"/>
      <c r="O103" s="9" t="n"/>
      <c r="P103" s="9" t="n"/>
      <c r="Q103" s="9" t="n"/>
      <c r="R103" s="9" t="n"/>
      <c r="S103" s="13" t="n"/>
      <c r="T103" s="14">
        <f>IF($A103="","",SUM($N103:$P103))</f>
        <v/>
      </c>
      <c r="U103" s="14">
        <f>IF($A103="","",IFERROR(-PMT($M103/12,$K103*12,$I103),0))</f>
        <v/>
      </c>
      <c r="V103" s="14">
        <f>IF($A103="","",IFERROR($U103*$K103*12-$I103,0))</f>
        <v/>
      </c>
      <c r="W103" s="14">
        <f>IF($A103="","",SUM($T103,$Q103*$K103,$R103*$K103,$S103*$K103*12))</f>
        <v/>
      </c>
      <c r="X103" s="10">
        <f>IF($A103="","",IFERROR((1+RATE($K103*12,-$U103,$I103-$T103-($Q103+$R103)*$K103-$S103*$K103*12))^12-1,0))</f>
        <v/>
      </c>
      <c r="Y103" s="9" t="n"/>
      <c r="Z103" s="15">
        <f>IF($A103="","",IF($U103&lt;=$Y103,"Sostenibile","Da verificare"))</f>
        <v/>
      </c>
      <c r="AA103" s="7" t="n"/>
    </row>
    <row r="104">
      <c r="A104" s="7" t="n"/>
      <c r="B104" s="7" t="n"/>
      <c r="C104" s="7" t="n"/>
      <c r="D104" s="7" t="n"/>
      <c r="E104" s="7" t="n"/>
      <c r="F104" s="8" t="n"/>
      <c r="G104" s="7" t="n"/>
      <c r="H104" s="9" t="n"/>
      <c r="I104" s="9" t="n"/>
      <c r="J104" s="10">
        <f>IF($A104="","",IFERROR($I104/$H104,""))</f>
        <v/>
      </c>
      <c r="K104" s="11" t="n"/>
      <c r="L104" s="7" t="n"/>
      <c r="M104" s="12" t="n"/>
      <c r="N104" s="9" t="n"/>
      <c r="O104" s="9" t="n"/>
      <c r="P104" s="9" t="n"/>
      <c r="Q104" s="9" t="n"/>
      <c r="R104" s="9" t="n"/>
      <c r="S104" s="13" t="n"/>
      <c r="T104" s="14">
        <f>IF($A104="","",SUM($N104:$P104))</f>
        <v/>
      </c>
      <c r="U104" s="14">
        <f>IF($A104="","",IFERROR(-PMT($M104/12,$K104*12,$I104),0))</f>
        <v/>
      </c>
      <c r="V104" s="14">
        <f>IF($A104="","",IFERROR($U104*$K104*12-$I104,0))</f>
        <v/>
      </c>
      <c r="W104" s="14">
        <f>IF($A104="","",SUM($T104,$Q104*$K104,$R104*$K104,$S104*$K104*12))</f>
        <v/>
      </c>
      <c r="X104" s="10">
        <f>IF($A104="","",IFERROR((1+RATE($K104*12,-$U104,$I104-$T104-($Q104+$R104)*$K104-$S104*$K104*12))^12-1,0))</f>
        <v/>
      </c>
      <c r="Y104" s="9" t="n"/>
      <c r="Z104" s="15">
        <f>IF($A104="","",IF($U104&lt;=$Y104,"Sostenibile","Da verificare"))</f>
        <v/>
      </c>
      <c r="AA104" s="7" t="n"/>
    </row>
    <row r="105">
      <c r="A105" s="7" t="n"/>
      <c r="B105" s="7" t="n"/>
      <c r="C105" s="7" t="n"/>
      <c r="D105" s="7" t="n"/>
      <c r="E105" s="7" t="n"/>
      <c r="F105" s="8" t="n"/>
      <c r="G105" s="7" t="n"/>
      <c r="H105" s="9" t="n"/>
      <c r="I105" s="9" t="n"/>
      <c r="J105" s="10">
        <f>IF($A105="","",IFERROR($I105/$H105,""))</f>
        <v/>
      </c>
      <c r="K105" s="11" t="n"/>
      <c r="L105" s="7" t="n"/>
      <c r="M105" s="12" t="n"/>
      <c r="N105" s="9" t="n"/>
      <c r="O105" s="9" t="n"/>
      <c r="P105" s="9" t="n"/>
      <c r="Q105" s="9" t="n"/>
      <c r="R105" s="9" t="n"/>
      <c r="S105" s="13" t="n"/>
      <c r="T105" s="14">
        <f>IF($A105="","",SUM($N105:$P105))</f>
        <v/>
      </c>
      <c r="U105" s="14">
        <f>IF($A105="","",IFERROR(-PMT($M105/12,$K105*12,$I105),0))</f>
        <v/>
      </c>
      <c r="V105" s="14">
        <f>IF($A105="","",IFERROR($U105*$K105*12-$I105,0))</f>
        <v/>
      </c>
      <c r="W105" s="14">
        <f>IF($A105="","",SUM($T105,$Q105*$K105,$R105*$K105,$S105*$K105*12))</f>
        <v/>
      </c>
      <c r="X105" s="10">
        <f>IF($A105="","",IFERROR((1+RATE($K105*12,-$U105,$I105-$T105-($Q105+$R105)*$K105-$S105*$K105*12))^12-1,0))</f>
        <v/>
      </c>
      <c r="Y105" s="9" t="n"/>
      <c r="Z105" s="15">
        <f>IF($A105="","",IF($U105&lt;=$Y105,"Sostenibile","Da verificare"))</f>
        <v/>
      </c>
      <c r="AA105" s="7" t="n"/>
    </row>
    <row r="106">
      <c r="A106" s="7" t="n"/>
      <c r="B106" s="7" t="n"/>
      <c r="C106" s="7" t="n"/>
      <c r="D106" s="7" t="n"/>
      <c r="E106" s="7" t="n"/>
      <c r="F106" s="8" t="n"/>
      <c r="G106" s="7" t="n"/>
      <c r="H106" s="9" t="n"/>
      <c r="I106" s="9" t="n"/>
      <c r="J106" s="10">
        <f>IF($A106="","",IFERROR($I106/$H106,""))</f>
        <v/>
      </c>
      <c r="K106" s="11" t="n"/>
      <c r="L106" s="7" t="n"/>
      <c r="M106" s="12" t="n"/>
      <c r="N106" s="9" t="n"/>
      <c r="O106" s="9" t="n"/>
      <c r="P106" s="9" t="n"/>
      <c r="Q106" s="9" t="n"/>
      <c r="R106" s="9" t="n"/>
      <c r="S106" s="13" t="n"/>
      <c r="T106" s="14">
        <f>IF($A106="","",SUM($N106:$P106))</f>
        <v/>
      </c>
      <c r="U106" s="14">
        <f>IF($A106="","",IFERROR(-PMT($M106/12,$K106*12,$I106),0))</f>
        <v/>
      </c>
      <c r="V106" s="14">
        <f>IF($A106="","",IFERROR($U106*$K106*12-$I106,0))</f>
        <v/>
      </c>
      <c r="W106" s="14">
        <f>IF($A106="","",SUM($T106,$Q106*$K106,$R106*$K106,$S106*$K106*12))</f>
        <v/>
      </c>
      <c r="X106" s="10">
        <f>IF($A106="","",IFERROR((1+RATE($K106*12,-$U106,$I106-$T106-($Q106+$R106)*$K106-$S106*$K106*12))^12-1,0))</f>
        <v/>
      </c>
      <c r="Y106" s="9" t="n"/>
      <c r="Z106" s="15">
        <f>IF($A106="","",IF($U106&lt;=$Y106,"Sostenibile","Da verificare"))</f>
        <v/>
      </c>
      <c r="AA106" s="7" t="n"/>
    </row>
    <row r="107">
      <c r="A107" s="7" t="n"/>
      <c r="B107" s="7" t="n"/>
      <c r="C107" s="7" t="n"/>
      <c r="D107" s="7" t="n"/>
      <c r="E107" s="7" t="n"/>
      <c r="F107" s="8" t="n"/>
      <c r="G107" s="7" t="n"/>
      <c r="H107" s="9" t="n"/>
      <c r="I107" s="9" t="n"/>
      <c r="J107" s="10">
        <f>IF($A107="","",IFERROR($I107/$H107,""))</f>
        <v/>
      </c>
      <c r="K107" s="11" t="n"/>
      <c r="L107" s="7" t="n"/>
      <c r="M107" s="12" t="n"/>
      <c r="N107" s="9" t="n"/>
      <c r="O107" s="9" t="n"/>
      <c r="P107" s="9" t="n"/>
      <c r="Q107" s="9" t="n"/>
      <c r="R107" s="9" t="n"/>
      <c r="S107" s="13" t="n"/>
      <c r="T107" s="14">
        <f>IF($A107="","",SUM($N107:$P107))</f>
        <v/>
      </c>
      <c r="U107" s="14">
        <f>IF($A107="","",IFERROR(-PMT($M107/12,$K107*12,$I107),0))</f>
        <v/>
      </c>
      <c r="V107" s="14">
        <f>IF($A107="","",IFERROR($U107*$K107*12-$I107,0))</f>
        <v/>
      </c>
      <c r="W107" s="14">
        <f>IF($A107="","",SUM($T107,$Q107*$K107,$R107*$K107,$S107*$K107*12))</f>
        <v/>
      </c>
      <c r="X107" s="10">
        <f>IF($A107="","",IFERROR((1+RATE($K107*12,-$U107,$I107-$T107-($Q107+$R107)*$K107-$S107*$K107*12))^12-1,0))</f>
        <v/>
      </c>
      <c r="Y107" s="9" t="n"/>
      <c r="Z107" s="15">
        <f>IF($A107="","",IF($U107&lt;=$Y107,"Sostenibile","Da verificare"))</f>
        <v/>
      </c>
      <c r="AA107" s="7" t="n"/>
    </row>
    <row r="108">
      <c r="A108" s="7" t="n"/>
      <c r="B108" s="7" t="n"/>
      <c r="C108" s="7" t="n"/>
      <c r="D108" s="7" t="n"/>
      <c r="E108" s="7" t="n"/>
      <c r="F108" s="8" t="n"/>
      <c r="G108" s="7" t="n"/>
      <c r="H108" s="9" t="n"/>
      <c r="I108" s="9" t="n"/>
      <c r="J108" s="10">
        <f>IF($A108="","",IFERROR($I108/$H108,""))</f>
        <v/>
      </c>
      <c r="K108" s="11" t="n"/>
      <c r="L108" s="7" t="n"/>
      <c r="M108" s="12" t="n"/>
      <c r="N108" s="9" t="n"/>
      <c r="O108" s="9" t="n"/>
      <c r="P108" s="9" t="n"/>
      <c r="Q108" s="9" t="n"/>
      <c r="R108" s="9" t="n"/>
      <c r="S108" s="13" t="n"/>
      <c r="T108" s="14">
        <f>IF($A108="","",SUM($N108:$P108))</f>
        <v/>
      </c>
      <c r="U108" s="14">
        <f>IF($A108="","",IFERROR(-PMT($M108/12,$K108*12,$I108),0))</f>
        <v/>
      </c>
      <c r="V108" s="14">
        <f>IF($A108="","",IFERROR($U108*$K108*12-$I108,0))</f>
        <v/>
      </c>
      <c r="W108" s="14">
        <f>IF($A108="","",SUM($T108,$Q108*$K108,$R108*$K108,$S108*$K108*12))</f>
        <v/>
      </c>
      <c r="X108" s="10">
        <f>IF($A108="","",IFERROR((1+RATE($K108*12,-$U108,$I108-$T108-($Q108+$R108)*$K108-$S108*$K108*12))^12-1,0))</f>
        <v/>
      </c>
      <c r="Y108" s="9" t="n"/>
      <c r="Z108" s="15">
        <f>IF($A108="","",IF($U108&lt;=$Y108,"Sostenibile","Da verificare"))</f>
        <v/>
      </c>
      <c r="AA108" s="7" t="n"/>
    </row>
    <row r="109">
      <c r="A109" s="7" t="n"/>
      <c r="B109" s="7" t="n"/>
      <c r="C109" s="7" t="n"/>
      <c r="D109" s="7" t="n"/>
      <c r="E109" s="7" t="n"/>
      <c r="F109" s="8" t="n"/>
      <c r="G109" s="7" t="n"/>
      <c r="H109" s="9" t="n"/>
      <c r="I109" s="9" t="n"/>
      <c r="J109" s="10">
        <f>IF($A109="","",IFERROR($I109/$H109,""))</f>
        <v/>
      </c>
      <c r="K109" s="11" t="n"/>
      <c r="L109" s="7" t="n"/>
      <c r="M109" s="12" t="n"/>
      <c r="N109" s="9" t="n"/>
      <c r="O109" s="9" t="n"/>
      <c r="P109" s="9" t="n"/>
      <c r="Q109" s="9" t="n"/>
      <c r="R109" s="9" t="n"/>
      <c r="S109" s="13" t="n"/>
      <c r="T109" s="14">
        <f>IF($A109="","",SUM($N109:$P109))</f>
        <v/>
      </c>
      <c r="U109" s="14">
        <f>IF($A109="","",IFERROR(-PMT($M109/12,$K109*12,$I109),0))</f>
        <v/>
      </c>
      <c r="V109" s="14">
        <f>IF($A109="","",IFERROR($U109*$K109*12-$I109,0))</f>
        <v/>
      </c>
      <c r="W109" s="14">
        <f>IF($A109="","",SUM($T109,$Q109*$K109,$R109*$K109,$S109*$K109*12))</f>
        <v/>
      </c>
      <c r="X109" s="10">
        <f>IF($A109="","",IFERROR((1+RATE($K109*12,-$U109,$I109-$T109-($Q109+$R109)*$K109-$S109*$K109*12))^12-1,0))</f>
        <v/>
      </c>
      <c r="Y109" s="9" t="n"/>
      <c r="Z109" s="15">
        <f>IF($A109="","",IF($U109&lt;=$Y109,"Sostenibile","Da verificare"))</f>
        <v/>
      </c>
      <c r="AA109" s="7" t="n"/>
    </row>
    <row r="110">
      <c r="A110" s="7" t="n"/>
      <c r="B110" s="7" t="n"/>
      <c r="C110" s="7" t="n"/>
      <c r="D110" s="7" t="n"/>
      <c r="E110" s="7" t="n"/>
      <c r="F110" s="8" t="n"/>
      <c r="G110" s="7" t="n"/>
      <c r="H110" s="9" t="n"/>
      <c r="I110" s="9" t="n"/>
      <c r="J110" s="10">
        <f>IF($A110="","",IFERROR($I110/$H110,""))</f>
        <v/>
      </c>
      <c r="K110" s="11" t="n"/>
      <c r="L110" s="7" t="n"/>
      <c r="M110" s="12" t="n"/>
      <c r="N110" s="9" t="n"/>
      <c r="O110" s="9" t="n"/>
      <c r="P110" s="9" t="n"/>
      <c r="Q110" s="9" t="n"/>
      <c r="R110" s="9" t="n"/>
      <c r="S110" s="13" t="n"/>
      <c r="T110" s="14">
        <f>IF($A110="","",SUM($N110:$P110))</f>
        <v/>
      </c>
      <c r="U110" s="14">
        <f>IF($A110="","",IFERROR(-PMT($M110/12,$K110*12,$I110),0))</f>
        <v/>
      </c>
      <c r="V110" s="14">
        <f>IF($A110="","",IFERROR($U110*$K110*12-$I110,0))</f>
        <v/>
      </c>
      <c r="W110" s="14">
        <f>IF($A110="","",SUM($T110,$Q110*$K110,$R110*$K110,$S110*$K110*12))</f>
        <v/>
      </c>
      <c r="X110" s="10">
        <f>IF($A110="","",IFERROR((1+RATE($K110*12,-$U110,$I110-$T110-($Q110+$R110)*$K110-$S110*$K110*12))^12-1,0))</f>
        <v/>
      </c>
      <c r="Y110" s="9" t="n"/>
      <c r="Z110" s="15">
        <f>IF($A110="","",IF($U110&lt;=$Y110,"Sostenibile","Da verificare"))</f>
        <v/>
      </c>
      <c r="AA110" s="7" t="n"/>
    </row>
    <row r="111">
      <c r="A111" s="7" t="n"/>
      <c r="B111" s="7" t="n"/>
      <c r="C111" s="7" t="n"/>
      <c r="D111" s="7" t="n"/>
      <c r="E111" s="7" t="n"/>
      <c r="F111" s="8" t="n"/>
      <c r="G111" s="7" t="n"/>
      <c r="H111" s="9" t="n"/>
      <c r="I111" s="9" t="n"/>
      <c r="J111" s="10">
        <f>IF($A111="","",IFERROR($I111/$H111,""))</f>
        <v/>
      </c>
      <c r="K111" s="11" t="n"/>
      <c r="L111" s="7" t="n"/>
      <c r="M111" s="12" t="n"/>
      <c r="N111" s="9" t="n"/>
      <c r="O111" s="9" t="n"/>
      <c r="P111" s="9" t="n"/>
      <c r="Q111" s="9" t="n"/>
      <c r="R111" s="9" t="n"/>
      <c r="S111" s="13" t="n"/>
      <c r="T111" s="14">
        <f>IF($A111="","",SUM($N111:$P111))</f>
        <v/>
      </c>
      <c r="U111" s="14">
        <f>IF($A111="","",IFERROR(-PMT($M111/12,$K111*12,$I111),0))</f>
        <v/>
      </c>
      <c r="V111" s="14">
        <f>IF($A111="","",IFERROR($U111*$K111*12-$I111,0))</f>
        <v/>
      </c>
      <c r="W111" s="14">
        <f>IF($A111="","",SUM($T111,$Q111*$K111,$R111*$K111,$S111*$K111*12))</f>
        <v/>
      </c>
      <c r="X111" s="10">
        <f>IF($A111="","",IFERROR((1+RATE($K111*12,-$U111,$I111-$T111-($Q111+$R111)*$K111-$S111*$K111*12))^12-1,0))</f>
        <v/>
      </c>
      <c r="Y111" s="9" t="n"/>
      <c r="Z111" s="15">
        <f>IF($A111="","",IF($U111&lt;=$Y111,"Sostenibile","Da verificare"))</f>
        <v/>
      </c>
      <c r="AA111" s="7" t="n"/>
    </row>
  </sheetData>
  <autoFilter ref="A11:AA111"/>
  <mergeCells count="1">
    <mergeCell ref="A1:AA1"/>
  </mergeCells>
  <conditionalFormatting sqref="X12:X111">
    <cfRule type="expression" priority="1" dxfId="0" stopIfTrue="1">
      <formula>AND($X12&lt;&gt;"",$X12=MIN($X$12:$X$111))</formula>
    </cfRule>
    <cfRule type="expression" priority="2" dxfId="1" stopIfTrue="1">
      <formula>AND($X12&lt;&gt;"",$X12=MAX($X$12:$X$111))</formula>
    </cfRule>
  </conditionalFormatting>
  <conditionalFormatting sqref="U12:U111">
    <cfRule type="expression" priority="3" dxfId="0" stopIfTrue="1">
      <formula>AND($U12&lt;&gt;"",$U12=MIN($U$12:$U$111))</formula>
    </cfRule>
    <cfRule type="expression" priority="4" dxfId="1" stopIfTrue="1">
      <formula>AND($U12&lt;&gt;"",$U12=MAX($U$12:$U$111))</formula>
    </cfRule>
  </conditionalFormatting>
  <conditionalFormatting sqref="Z12:Z111">
    <cfRule type="expression" priority="5" dxfId="0" stopIfTrue="1">
      <formula>$Z12="Sostenibile"</formula>
    </cfRule>
    <cfRule type="expression" priority="6" dxfId="1" stopIfTrue="1">
      <formula>$Z12="Da verificare"</formula>
    </cfRule>
  </conditionalFormatting>
  <dataValidations count="6">
    <dataValidation sqref="G12:G111" showErrorMessage="1" showInputMessage="1" allowBlank="1" type="list">
      <formula1>"Acquisto prima casa,Acquisto seconda casa,Rifinanziamento"</formula1>
    </dataValidation>
    <dataValidation sqref="L12:L111" showErrorMessage="1" showInputMessage="1" allowBlank="1" type="list">
      <formula1>"Mensile"</formula1>
    </dataValidation>
    <dataValidation sqref="F12:F111" showErrorMessage="1" showInputMessage="1" allowBlank="1" type="date" operator="greaterThan">
      <formula1>1</formula1>
    </dataValidation>
    <dataValidation sqref="K12:K111" showErrorMessage="1" showInputMessage="1" allowBlank="1" type="whole" operator="between">
      <formula1>1</formula1>
      <formula2>50</formula2>
    </dataValidation>
    <dataValidation sqref="M12:M111" showErrorMessage="1" showInputMessage="1" allowBlank="1" type="decimal" operator="between">
      <formula1>0</formula1>
      <formula2>1</formula2>
    </dataValidation>
    <dataValidation sqref="H12:I111 N12:S111 Y12:Y11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379"/>
  <sheetViews>
    <sheetView workbookViewId="0">
      <pane ySplit="17" topLeftCell="A18" activePane="bottomLeft" state="frozen"/>
      <selection pane="bottomLeft" activeCell="A1" sqref="A1"/>
    </sheetView>
  </sheetViews>
  <sheetFormatPr baseColWidth="8" defaultRowHeight="15"/>
  <cols>
    <col width="1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 ht="28" customHeight="1">
      <c r="A1" s="1" t="inlineStr">
        <is>
          <t>Piano di Ammortamento dell'Offerta Selezionata</t>
        </is>
      </c>
    </row>
    <row r="2"/>
    <row r="3">
      <c r="A3" s="16" t="inlineStr">
        <is>
          <t>ID offerta selezionata</t>
        </is>
      </c>
      <c r="B3" s="7" t="inlineStr">
        <is>
          <t>MUT-2026-001</t>
        </is>
      </c>
    </row>
    <row r="4">
      <c r="A4" s="16" t="inlineStr">
        <is>
          <t>Istituto selezionato</t>
        </is>
      </c>
      <c r="B4" s="17">
        <f>IF($B$3="","",IFERROR(VLOOKUP($B$3,'Confronto Mutui'!$A$12:$AA$111,2,FALSE),""))</f>
        <v/>
      </c>
    </row>
    <row r="5">
      <c r="A5" s="16" t="inlineStr">
        <is>
          <t>Importo mutuo</t>
        </is>
      </c>
      <c r="B5" s="18">
        <f>IF($B$3="","",IFERROR(VLOOKUP($B$3,'Confronto Mutui'!$A$12:$AA$111,9,FALSE),0))</f>
        <v/>
      </c>
    </row>
    <row r="6">
      <c r="A6" s="16" t="inlineStr">
        <is>
          <t>Durata anni</t>
        </is>
      </c>
      <c r="B6" s="19">
        <f>IF($B$3="","",IFERROR(VLOOKUP($B$3,'Confronto Mutui'!$A$12:$AA$111,11,FALSE),0))</f>
        <v/>
      </c>
    </row>
    <row r="7">
      <c r="A7" s="16" t="inlineStr">
        <is>
          <t>TAN</t>
        </is>
      </c>
      <c r="B7" s="20">
        <f>IF($B$3="","",IFERROR(VLOOKUP($B$3,'Confronto Mutui'!$A$12:$AA$111,13,FALSE),0))</f>
        <v/>
      </c>
    </row>
    <row r="8">
      <c r="A8" s="16" t="inlineStr">
        <is>
          <t>Data simulazione</t>
        </is>
      </c>
      <c r="B8" s="21">
        <f>IF($B$3="","",IFERROR(VLOOKUP($B$3,'Confronto Mutui'!$A$12:$AA$111,6,FALSE),""))</f>
        <v/>
      </c>
    </row>
    <row r="9">
      <c r="A9" s="16" t="inlineStr">
        <is>
          <t>Data prima rata</t>
        </is>
      </c>
      <c r="B9" s="8" t="n">
        <v>46127</v>
      </c>
    </row>
    <row r="10">
      <c r="A10" s="16" t="inlineStr">
        <is>
          <t>Rata mensile</t>
        </is>
      </c>
      <c r="B10" s="18">
        <f>IF($B$3="","",IFERROR(VLOOKUP($B$3,'Confronto Mutui'!$A$12:$AA$111,21,FALSE),0))</f>
        <v/>
      </c>
    </row>
    <row r="11">
      <c r="A11" s="16" t="inlineStr">
        <is>
          <t>Spese iniziali</t>
        </is>
      </c>
      <c r="B11" s="18">
        <f>IF($B$3="","",IFERROR(VLOOKUP($B$3,'Confronto Mutui'!$A$12:$AA$111,20,FALSE),0))</f>
        <v/>
      </c>
    </row>
    <row r="12">
      <c r="A12" s="16" t="inlineStr">
        <is>
          <t>Polizza obbligatoria annua</t>
        </is>
      </c>
      <c r="B12" s="18">
        <f>IF($B$3="","",IFERROR(VLOOKUP($B$3,'Confronto Mutui'!$A$12:$AA$111,17,FALSE),0))</f>
        <v/>
      </c>
    </row>
    <row r="13">
      <c r="A13" s="16" t="inlineStr">
        <is>
          <t>Altre spese annue</t>
        </is>
      </c>
      <c r="B13" s="18">
        <f>IF($B$3="","",IFERROR(VLOOKUP($B$3,'Confronto Mutui'!$A$12:$AA$111,18,FALSE),0))</f>
        <v/>
      </c>
    </row>
    <row r="14">
      <c r="A14" s="16" t="inlineStr">
        <is>
          <t>Commissione incasso rata</t>
        </is>
      </c>
      <c r="B14" s="18">
        <f>IF($B$3="","",IFERROR(VLOOKUP($B$3,'Confronto Mutui'!$A$12:$AA$111,19,FALSE),0))</f>
        <v/>
      </c>
    </row>
    <row r="15">
      <c r="A15" s="16" t="inlineStr">
        <is>
          <t>Rata sostenibile</t>
        </is>
      </c>
      <c r="B15" s="18">
        <f>IF($B$3="","",IFERROR(VLOOKUP($B$3,'Confronto Mutui'!$A$12:$AA$111,25,FALSE),0))</f>
        <v/>
      </c>
    </row>
    <row r="16"/>
    <row r="17" ht="34" customHeight="1">
      <c r="A17" s="6" t="inlineStr">
        <is>
          <t>Numero rata</t>
        </is>
      </c>
      <c r="B17" s="6" t="inlineStr">
        <is>
          <t>Data rata</t>
        </is>
      </c>
      <c r="C17" s="6" t="inlineStr">
        <is>
          <t>Debito iniziale</t>
        </is>
      </c>
      <c r="D17" s="6" t="inlineStr">
        <is>
          <t>Rata</t>
        </is>
      </c>
      <c r="E17" s="6" t="inlineStr">
        <is>
          <t>Quota interessi</t>
        </is>
      </c>
      <c r="F17" s="6" t="inlineStr">
        <is>
          <t>Quota capitale</t>
        </is>
      </c>
      <c r="G17" s="6" t="inlineStr">
        <is>
          <t>Costi assicurativi</t>
        </is>
      </c>
      <c r="H17" s="6" t="inlineStr">
        <is>
          <t>Altri costi</t>
        </is>
      </c>
      <c r="I17" s="6" t="inlineStr">
        <is>
          <t>Esborso totale</t>
        </is>
      </c>
      <c r="J17" s="6" t="inlineStr">
        <is>
          <t>Debito residuo</t>
        </is>
      </c>
    </row>
    <row r="18">
      <c r="A18" s="22">
        <f>IF(OR('Ammortamento'!$B$5="",'Ammortamento'!$B$6="",ROW()-17&gt;'Ammortamento'!$B$6*12),"",ROW()-17)</f>
        <v/>
      </c>
      <c r="B18" s="23">
        <f>IF(OR(A18="",'Ammortamento'!$B$9=""),"",EDATE('Ammortamento'!$B$9,A18-1))</f>
        <v/>
      </c>
      <c r="C18" s="24">
        <f>IF(OR(A18="",'Ammortamento'!$B$5=""),"",IF(A18=1,'Ammortamento'!$B$5,J17))</f>
        <v/>
      </c>
      <c r="D18" s="24">
        <f>IF(OR(A18="",C18=""),"",IFERROR(-PMT('Ammortamento'!$B$7/12,'Ammortamento'!$B$6*12,'Ammortamento'!$B$5),0))</f>
        <v/>
      </c>
      <c r="E18" s="24">
        <f>IF(OR(A18="",C18=""),"",C18*'Ammortamento'!$B$7/12)</f>
        <v/>
      </c>
      <c r="F18" s="24">
        <f>IF(OR(D18="",E18=""),"",MAX(0,D18-E18))</f>
        <v/>
      </c>
      <c r="G18" s="24">
        <f>IF(A18="","",'Ammortamento'!$B$12/12)</f>
        <v/>
      </c>
      <c r="H18" s="24">
        <f>IF(A18="","",SUM('Ammortamento'!$B$13/12,'Ammortamento'!$B$14))</f>
        <v/>
      </c>
      <c r="I18" s="24">
        <f>IF(A18="","",SUM(D18,G18,H18))</f>
        <v/>
      </c>
      <c r="J18" s="24">
        <f>IF(OR(C18="",F18=""),"",MAX(0,C18-F18))</f>
        <v/>
      </c>
    </row>
    <row r="19">
      <c r="A19" s="25">
        <f>IF(OR('Ammortamento'!$B$5="",'Ammortamento'!$B$6="",ROW()-17&gt;'Ammortamento'!$B$6*12),"",ROW()-17)</f>
        <v/>
      </c>
      <c r="B19" s="26">
        <f>IF(OR(A19="",'Ammortamento'!$B$9=""),"",EDATE('Ammortamento'!$B$9,A19-1))</f>
        <v/>
      </c>
      <c r="C19" s="27">
        <f>IF(OR(A19="",'Ammortamento'!$B$5=""),"",IF(A19=1,'Ammortamento'!$B$5,J18))</f>
        <v/>
      </c>
      <c r="D19" s="27">
        <f>IF(OR(A19="",C19=""),"",IFERROR(-PMT('Ammortamento'!$B$7/12,'Ammortamento'!$B$6*12,'Ammortamento'!$B$5),0))</f>
        <v/>
      </c>
      <c r="E19" s="27">
        <f>IF(OR(A19="",C19=""),"",C19*'Ammortamento'!$B$7/12)</f>
        <v/>
      </c>
      <c r="F19" s="27">
        <f>IF(OR(D19="",E19=""),"",MAX(0,D19-E19))</f>
        <v/>
      </c>
      <c r="G19" s="27">
        <f>IF(A19="","",'Ammortamento'!$B$12/12)</f>
        <v/>
      </c>
      <c r="H19" s="27">
        <f>IF(A19="","",SUM('Ammortamento'!$B$13/12,'Ammortamento'!$B$14))</f>
        <v/>
      </c>
      <c r="I19" s="27">
        <f>IF(A19="","",SUM(D19,G19,H19))</f>
        <v/>
      </c>
      <c r="J19" s="27">
        <f>IF(OR(C19="",F19=""),"",MAX(0,C19-F19))</f>
        <v/>
      </c>
    </row>
    <row r="20">
      <c r="A20" s="22">
        <f>IF(OR('Ammortamento'!$B$5="",'Ammortamento'!$B$6="",ROW()-17&gt;'Ammortamento'!$B$6*12),"",ROW()-17)</f>
        <v/>
      </c>
      <c r="B20" s="23">
        <f>IF(OR(A20="",'Ammortamento'!$B$9=""),"",EDATE('Ammortamento'!$B$9,A20-1))</f>
        <v/>
      </c>
      <c r="C20" s="24">
        <f>IF(OR(A20="",'Ammortamento'!$B$5=""),"",IF(A20=1,'Ammortamento'!$B$5,J19))</f>
        <v/>
      </c>
      <c r="D20" s="24">
        <f>IF(OR(A20="",C20=""),"",IFERROR(-PMT('Ammortamento'!$B$7/12,'Ammortamento'!$B$6*12,'Ammortamento'!$B$5),0))</f>
        <v/>
      </c>
      <c r="E20" s="24">
        <f>IF(OR(A20="",C20=""),"",C20*'Ammortamento'!$B$7/12)</f>
        <v/>
      </c>
      <c r="F20" s="24">
        <f>IF(OR(D20="",E20=""),"",MAX(0,D20-E20))</f>
        <v/>
      </c>
      <c r="G20" s="24">
        <f>IF(A20="","",'Ammortamento'!$B$12/12)</f>
        <v/>
      </c>
      <c r="H20" s="24">
        <f>IF(A20="","",SUM('Ammortamento'!$B$13/12,'Ammortamento'!$B$14))</f>
        <v/>
      </c>
      <c r="I20" s="24">
        <f>IF(A20="","",SUM(D20,G20,H20))</f>
        <v/>
      </c>
      <c r="J20" s="24">
        <f>IF(OR(C20="",F20=""),"",MAX(0,C20-F20))</f>
        <v/>
      </c>
    </row>
    <row r="21">
      <c r="A21" s="25">
        <f>IF(OR('Ammortamento'!$B$5="",'Ammortamento'!$B$6="",ROW()-17&gt;'Ammortamento'!$B$6*12),"",ROW()-17)</f>
        <v/>
      </c>
      <c r="B21" s="26">
        <f>IF(OR(A21="",'Ammortamento'!$B$9=""),"",EDATE('Ammortamento'!$B$9,A21-1))</f>
        <v/>
      </c>
      <c r="C21" s="27">
        <f>IF(OR(A21="",'Ammortamento'!$B$5=""),"",IF(A21=1,'Ammortamento'!$B$5,J20))</f>
        <v/>
      </c>
      <c r="D21" s="27">
        <f>IF(OR(A21="",C21=""),"",IFERROR(-PMT('Ammortamento'!$B$7/12,'Ammortamento'!$B$6*12,'Ammortamento'!$B$5),0))</f>
        <v/>
      </c>
      <c r="E21" s="27">
        <f>IF(OR(A21="",C21=""),"",C21*'Ammortamento'!$B$7/12)</f>
        <v/>
      </c>
      <c r="F21" s="27">
        <f>IF(OR(D21="",E21=""),"",MAX(0,D21-E21))</f>
        <v/>
      </c>
      <c r="G21" s="27">
        <f>IF(A21="","",'Ammortamento'!$B$12/12)</f>
        <v/>
      </c>
      <c r="H21" s="27">
        <f>IF(A21="","",SUM('Ammortamento'!$B$13/12,'Ammortamento'!$B$14))</f>
        <v/>
      </c>
      <c r="I21" s="27">
        <f>IF(A21="","",SUM(D21,G21,H21))</f>
        <v/>
      </c>
      <c r="J21" s="27">
        <f>IF(OR(C21="",F21=""),"",MAX(0,C21-F21))</f>
        <v/>
      </c>
    </row>
    <row r="22">
      <c r="A22" s="22">
        <f>IF(OR('Ammortamento'!$B$5="",'Ammortamento'!$B$6="",ROW()-17&gt;'Ammortamento'!$B$6*12),"",ROW()-17)</f>
        <v/>
      </c>
      <c r="B22" s="23">
        <f>IF(OR(A22="",'Ammortamento'!$B$9=""),"",EDATE('Ammortamento'!$B$9,A22-1))</f>
        <v/>
      </c>
      <c r="C22" s="24">
        <f>IF(OR(A22="",'Ammortamento'!$B$5=""),"",IF(A22=1,'Ammortamento'!$B$5,J21))</f>
        <v/>
      </c>
      <c r="D22" s="24">
        <f>IF(OR(A22="",C22=""),"",IFERROR(-PMT('Ammortamento'!$B$7/12,'Ammortamento'!$B$6*12,'Ammortamento'!$B$5),0))</f>
        <v/>
      </c>
      <c r="E22" s="24">
        <f>IF(OR(A22="",C22=""),"",C22*'Ammortamento'!$B$7/12)</f>
        <v/>
      </c>
      <c r="F22" s="24">
        <f>IF(OR(D22="",E22=""),"",MAX(0,D22-E22))</f>
        <v/>
      </c>
      <c r="G22" s="24">
        <f>IF(A22="","",'Ammortamento'!$B$12/12)</f>
        <v/>
      </c>
      <c r="H22" s="24">
        <f>IF(A22="","",SUM('Ammortamento'!$B$13/12,'Ammortamento'!$B$14))</f>
        <v/>
      </c>
      <c r="I22" s="24">
        <f>IF(A22="","",SUM(D22,G22,H22))</f>
        <v/>
      </c>
      <c r="J22" s="24">
        <f>IF(OR(C22="",F22=""),"",MAX(0,C22-F22))</f>
        <v/>
      </c>
    </row>
    <row r="23">
      <c r="A23" s="25">
        <f>IF(OR('Ammortamento'!$B$5="",'Ammortamento'!$B$6="",ROW()-17&gt;'Ammortamento'!$B$6*12),"",ROW()-17)</f>
        <v/>
      </c>
      <c r="B23" s="26">
        <f>IF(OR(A23="",'Ammortamento'!$B$9=""),"",EDATE('Ammortamento'!$B$9,A23-1))</f>
        <v/>
      </c>
      <c r="C23" s="27">
        <f>IF(OR(A23="",'Ammortamento'!$B$5=""),"",IF(A23=1,'Ammortamento'!$B$5,J22))</f>
        <v/>
      </c>
      <c r="D23" s="27">
        <f>IF(OR(A23="",C23=""),"",IFERROR(-PMT('Ammortamento'!$B$7/12,'Ammortamento'!$B$6*12,'Ammortamento'!$B$5),0))</f>
        <v/>
      </c>
      <c r="E23" s="27">
        <f>IF(OR(A23="",C23=""),"",C23*'Ammortamento'!$B$7/12)</f>
        <v/>
      </c>
      <c r="F23" s="27">
        <f>IF(OR(D23="",E23=""),"",MAX(0,D23-E23))</f>
        <v/>
      </c>
      <c r="G23" s="27">
        <f>IF(A23="","",'Ammortamento'!$B$12/12)</f>
        <v/>
      </c>
      <c r="H23" s="27">
        <f>IF(A23="","",SUM('Ammortamento'!$B$13/12,'Ammortamento'!$B$14))</f>
        <v/>
      </c>
      <c r="I23" s="27">
        <f>IF(A23="","",SUM(D23,G23,H23))</f>
        <v/>
      </c>
      <c r="J23" s="27">
        <f>IF(OR(C23="",F23=""),"",MAX(0,C23-F23))</f>
        <v/>
      </c>
    </row>
    <row r="24">
      <c r="A24" s="22">
        <f>IF(OR('Ammortamento'!$B$5="",'Ammortamento'!$B$6="",ROW()-17&gt;'Ammortamento'!$B$6*12),"",ROW()-17)</f>
        <v/>
      </c>
      <c r="B24" s="23">
        <f>IF(OR(A24="",'Ammortamento'!$B$9=""),"",EDATE('Ammortamento'!$B$9,A24-1))</f>
        <v/>
      </c>
      <c r="C24" s="24">
        <f>IF(OR(A24="",'Ammortamento'!$B$5=""),"",IF(A24=1,'Ammortamento'!$B$5,J23))</f>
        <v/>
      </c>
      <c r="D24" s="24">
        <f>IF(OR(A24="",C24=""),"",IFERROR(-PMT('Ammortamento'!$B$7/12,'Ammortamento'!$B$6*12,'Ammortamento'!$B$5),0))</f>
        <v/>
      </c>
      <c r="E24" s="24">
        <f>IF(OR(A24="",C24=""),"",C24*'Ammortamento'!$B$7/12)</f>
        <v/>
      </c>
      <c r="F24" s="24">
        <f>IF(OR(D24="",E24=""),"",MAX(0,D24-E24))</f>
        <v/>
      </c>
      <c r="G24" s="24">
        <f>IF(A24="","",'Ammortamento'!$B$12/12)</f>
        <v/>
      </c>
      <c r="H24" s="24">
        <f>IF(A24="","",SUM('Ammortamento'!$B$13/12,'Ammortamento'!$B$14))</f>
        <v/>
      </c>
      <c r="I24" s="24">
        <f>IF(A24="","",SUM(D24,G24,H24))</f>
        <v/>
      </c>
      <c r="J24" s="24">
        <f>IF(OR(C24="",F24=""),"",MAX(0,C24-F24))</f>
        <v/>
      </c>
    </row>
    <row r="25">
      <c r="A25" s="25">
        <f>IF(OR('Ammortamento'!$B$5="",'Ammortamento'!$B$6="",ROW()-17&gt;'Ammortamento'!$B$6*12),"",ROW()-17)</f>
        <v/>
      </c>
      <c r="B25" s="26">
        <f>IF(OR(A25="",'Ammortamento'!$B$9=""),"",EDATE('Ammortamento'!$B$9,A25-1))</f>
        <v/>
      </c>
      <c r="C25" s="27">
        <f>IF(OR(A25="",'Ammortamento'!$B$5=""),"",IF(A25=1,'Ammortamento'!$B$5,J24))</f>
        <v/>
      </c>
      <c r="D25" s="27">
        <f>IF(OR(A25="",C25=""),"",IFERROR(-PMT('Ammortamento'!$B$7/12,'Ammortamento'!$B$6*12,'Ammortamento'!$B$5),0))</f>
        <v/>
      </c>
      <c r="E25" s="27">
        <f>IF(OR(A25="",C25=""),"",C25*'Ammortamento'!$B$7/12)</f>
        <v/>
      </c>
      <c r="F25" s="27">
        <f>IF(OR(D25="",E25=""),"",MAX(0,D25-E25))</f>
        <v/>
      </c>
      <c r="G25" s="27">
        <f>IF(A25="","",'Ammortamento'!$B$12/12)</f>
        <v/>
      </c>
      <c r="H25" s="27">
        <f>IF(A25="","",SUM('Ammortamento'!$B$13/12,'Ammortamento'!$B$14))</f>
        <v/>
      </c>
      <c r="I25" s="27">
        <f>IF(A25="","",SUM(D25,G25,H25))</f>
        <v/>
      </c>
      <c r="J25" s="27">
        <f>IF(OR(C25="",F25=""),"",MAX(0,C25-F25))</f>
        <v/>
      </c>
    </row>
    <row r="26">
      <c r="A26" s="22">
        <f>IF(OR('Ammortamento'!$B$5="",'Ammortamento'!$B$6="",ROW()-17&gt;'Ammortamento'!$B$6*12),"",ROW()-17)</f>
        <v/>
      </c>
      <c r="B26" s="23">
        <f>IF(OR(A26="",'Ammortamento'!$B$9=""),"",EDATE('Ammortamento'!$B$9,A26-1))</f>
        <v/>
      </c>
      <c r="C26" s="24">
        <f>IF(OR(A26="",'Ammortamento'!$B$5=""),"",IF(A26=1,'Ammortamento'!$B$5,J25))</f>
        <v/>
      </c>
      <c r="D26" s="24">
        <f>IF(OR(A26="",C26=""),"",IFERROR(-PMT('Ammortamento'!$B$7/12,'Ammortamento'!$B$6*12,'Ammortamento'!$B$5),0))</f>
        <v/>
      </c>
      <c r="E26" s="24">
        <f>IF(OR(A26="",C26=""),"",C26*'Ammortamento'!$B$7/12)</f>
        <v/>
      </c>
      <c r="F26" s="24">
        <f>IF(OR(D26="",E26=""),"",MAX(0,D26-E26))</f>
        <v/>
      </c>
      <c r="G26" s="24">
        <f>IF(A26="","",'Ammortamento'!$B$12/12)</f>
        <v/>
      </c>
      <c r="H26" s="24">
        <f>IF(A26="","",SUM('Ammortamento'!$B$13/12,'Ammortamento'!$B$14))</f>
        <v/>
      </c>
      <c r="I26" s="24">
        <f>IF(A26="","",SUM(D26,G26,H26))</f>
        <v/>
      </c>
      <c r="J26" s="24">
        <f>IF(OR(C26="",F26=""),"",MAX(0,C26-F26))</f>
        <v/>
      </c>
    </row>
    <row r="27">
      <c r="A27" s="25">
        <f>IF(OR('Ammortamento'!$B$5="",'Ammortamento'!$B$6="",ROW()-17&gt;'Ammortamento'!$B$6*12),"",ROW()-17)</f>
        <v/>
      </c>
      <c r="B27" s="26">
        <f>IF(OR(A27="",'Ammortamento'!$B$9=""),"",EDATE('Ammortamento'!$B$9,A27-1))</f>
        <v/>
      </c>
      <c r="C27" s="27">
        <f>IF(OR(A27="",'Ammortamento'!$B$5=""),"",IF(A27=1,'Ammortamento'!$B$5,J26))</f>
        <v/>
      </c>
      <c r="D27" s="27">
        <f>IF(OR(A27="",C27=""),"",IFERROR(-PMT('Ammortamento'!$B$7/12,'Ammortamento'!$B$6*12,'Ammortamento'!$B$5),0))</f>
        <v/>
      </c>
      <c r="E27" s="27">
        <f>IF(OR(A27="",C27=""),"",C27*'Ammortamento'!$B$7/12)</f>
        <v/>
      </c>
      <c r="F27" s="27">
        <f>IF(OR(D27="",E27=""),"",MAX(0,D27-E27))</f>
        <v/>
      </c>
      <c r="G27" s="27">
        <f>IF(A27="","",'Ammortamento'!$B$12/12)</f>
        <v/>
      </c>
      <c r="H27" s="27">
        <f>IF(A27="","",SUM('Ammortamento'!$B$13/12,'Ammortamento'!$B$14))</f>
        <v/>
      </c>
      <c r="I27" s="27">
        <f>IF(A27="","",SUM(D27,G27,H27))</f>
        <v/>
      </c>
      <c r="J27" s="27">
        <f>IF(OR(C27="",F27=""),"",MAX(0,C27-F27))</f>
        <v/>
      </c>
    </row>
    <row r="28">
      <c r="A28" s="22">
        <f>IF(OR('Ammortamento'!$B$5="",'Ammortamento'!$B$6="",ROW()-17&gt;'Ammortamento'!$B$6*12),"",ROW()-17)</f>
        <v/>
      </c>
      <c r="B28" s="23">
        <f>IF(OR(A28="",'Ammortamento'!$B$9=""),"",EDATE('Ammortamento'!$B$9,A28-1))</f>
        <v/>
      </c>
      <c r="C28" s="24">
        <f>IF(OR(A28="",'Ammortamento'!$B$5=""),"",IF(A28=1,'Ammortamento'!$B$5,J27))</f>
        <v/>
      </c>
      <c r="D28" s="24">
        <f>IF(OR(A28="",C28=""),"",IFERROR(-PMT('Ammortamento'!$B$7/12,'Ammortamento'!$B$6*12,'Ammortamento'!$B$5),0))</f>
        <v/>
      </c>
      <c r="E28" s="24">
        <f>IF(OR(A28="",C28=""),"",C28*'Ammortamento'!$B$7/12)</f>
        <v/>
      </c>
      <c r="F28" s="24">
        <f>IF(OR(D28="",E28=""),"",MAX(0,D28-E28))</f>
        <v/>
      </c>
      <c r="G28" s="24">
        <f>IF(A28="","",'Ammortamento'!$B$12/12)</f>
        <v/>
      </c>
      <c r="H28" s="24">
        <f>IF(A28="","",SUM('Ammortamento'!$B$13/12,'Ammortamento'!$B$14))</f>
        <v/>
      </c>
      <c r="I28" s="24">
        <f>IF(A28="","",SUM(D28,G28,H28))</f>
        <v/>
      </c>
      <c r="J28" s="24">
        <f>IF(OR(C28="",F28=""),"",MAX(0,C28-F28))</f>
        <v/>
      </c>
    </row>
    <row r="29">
      <c r="A29" s="25">
        <f>IF(OR('Ammortamento'!$B$5="",'Ammortamento'!$B$6="",ROW()-17&gt;'Ammortamento'!$B$6*12),"",ROW()-17)</f>
        <v/>
      </c>
      <c r="B29" s="26">
        <f>IF(OR(A29="",'Ammortamento'!$B$9=""),"",EDATE('Ammortamento'!$B$9,A29-1))</f>
        <v/>
      </c>
      <c r="C29" s="27">
        <f>IF(OR(A29="",'Ammortamento'!$B$5=""),"",IF(A29=1,'Ammortamento'!$B$5,J28))</f>
        <v/>
      </c>
      <c r="D29" s="27">
        <f>IF(OR(A29="",C29=""),"",IFERROR(-PMT('Ammortamento'!$B$7/12,'Ammortamento'!$B$6*12,'Ammortamento'!$B$5),0))</f>
        <v/>
      </c>
      <c r="E29" s="27">
        <f>IF(OR(A29="",C29=""),"",C29*'Ammortamento'!$B$7/12)</f>
        <v/>
      </c>
      <c r="F29" s="27">
        <f>IF(OR(D29="",E29=""),"",MAX(0,D29-E29))</f>
        <v/>
      </c>
      <c r="G29" s="27">
        <f>IF(A29="","",'Ammortamento'!$B$12/12)</f>
        <v/>
      </c>
      <c r="H29" s="27">
        <f>IF(A29="","",SUM('Ammortamento'!$B$13/12,'Ammortamento'!$B$14))</f>
        <v/>
      </c>
      <c r="I29" s="27">
        <f>IF(A29="","",SUM(D29,G29,H29))</f>
        <v/>
      </c>
      <c r="J29" s="27">
        <f>IF(OR(C29="",F29=""),"",MAX(0,C29-F29))</f>
        <v/>
      </c>
    </row>
    <row r="30">
      <c r="A30" s="22">
        <f>IF(OR('Ammortamento'!$B$5="",'Ammortamento'!$B$6="",ROW()-17&gt;'Ammortamento'!$B$6*12),"",ROW()-17)</f>
        <v/>
      </c>
      <c r="B30" s="23">
        <f>IF(OR(A30="",'Ammortamento'!$B$9=""),"",EDATE('Ammortamento'!$B$9,A30-1))</f>
        <v/>
      </c>
      <c r="C30" s="24">
        <f>IF(OR(A30="",'Ammortamento'!$B$5=""),"",IF(A30=1,'Ammortamento'!$B$5,J29))</f>
        <v/>
      </c>
      <c r="D30" s="24">
        <f>IF(OR(A30="",C30=""),"",IFERROR(-PMT('Ammortamento'!$B$7/12,'Ammortamento'!$B$6*12,'Ammortamento'!$B$5),0))</f>
        <v/>
      </c>
      <c r="E30" s="24">
        <f>IF(OR(A30="",C30=""),"",C30*'Ammortamento'!$B$7/12)</f>
        <v/>
      </c>
      <c r="F30" s="24">
        <f>IF(OR(D30="",E30=""),"",MAX(0,D30-E30))</f>
        <v/>
      </c>
      <c r="G30" s="24">
        <f>IF(A30="","",'Ammortamento'!$B$12/12)</f>
        <v/>
      </c>
      <c r="H30" s="24">
        <f>IF(A30="","",SUM('Ammortamento'!$B$13/12,'Ammortamento'!$B$14))</f>
        <v/>
      </c>
      <c r="I30" s="24">
        <f>IF(A30="","",SUM(D30,G30,H30))</f>
        <v/>
      </c>
      <c r="J30" s="24">
        <f>IF(OR(C30="",F30=""),"",MAX(0,C30-F30))</f>
        <v/>
      </c>
    </row>
    <row r="31">
      <c r="A31" s="25">
        <f>IF(OR('Ammortamento'!$B$5="",'Ammortamento'!$B$6="",ROW()-17&gt;'Ammortamento'!$B$6*12),"",ROW()-17)</f>
        <v/>
      </c>
      <c r="B31" s="26">
        <f>IF(OR(A31="",'Ammortamento'!$B$9=""),"",EDATE('Ammortamento'!$B$9,A31-1))</f>
        <v/>
      </c>
      <c r="C31" s="27">
        <f>IF(OR(A31="",'Ammortamento'!$B$5=""),"",IF(A31=1,'Ammortamento'!$B$5,J30))</f>
        <v/>
      </c>
      <c r="D31" s="27">
        <f>IF(OR(A31="",C31=""),"",IFERROR(-PMT('Ammortamento'!$B$7/12,'Ammortamento'!$B$6*12,'Ammortamento'!$B$5),0))</f>
        <v/>
      </c>
      <c r="E31" s="27">
        <f>IF(OR(A31="",C31=""),"",C31*'Ammortamento'!$B$7/12)</f>
        <v/>
      </c>
      <c r="F31" s="27">
        <f>IF(OR(D31="",E31=""),"",MAX(0,D31-E31))</f>
        <v/>
      </c>
      <c r="G31" s="27">
        <f>IF(A31="","",'Ammortamento'!$B$12/12)</f>
        <v/>
      </c>
      <c r="H31" s="27">
        <f>IF(A31="","",SUM('Ammortamento'!$B$13/12,'Ammortamento'!$B$14))</f>
        <v/>
      </c>
      <c r="I31" s="27">
        <f>IF(A31="","",SUM(D31,G31,H31))</f>
        <v/>
      </c>
      <c r="J31" s="27">
        <f>IF(OR(C31="",F31=""),"",MAX(0,C31-F31))</f>
        <v/>
      </c>
    </row>
    <row r="32">
      <c r="A32" s="22">
        <f>IF(OR('Ammortamento'!$B$5="",'Ammortamento'!$B$6="",ROW()-17&gt;'Ammortamento'!$B$6*12),"",ROW()-17)</f>
        <v/>
      </c>
      <c r="B32" s="23">
        <f>IF(OR(A32="",'Ammortamento'!$B$9=""),"",EDATE('Ammortamento'!$B$9,A32-1))</f>
        <v/>
      </c>
      <c r="C32" s="24">
        <f>IF(OR(A32="",'Ammortamento'!$B$5=""),"",IF(A32=1,'Ammortamento'!$B$5,J31))</f>
        <v/>
      </c>
      <c r="D32" s="24">
        <f>IF(OR(A32="",C32=""),"",IFERROR(-PMT('Ammortamento'!$B$7/12,'Ammortamento'!$B$6*12,'Ammortamento'!$B$5),0))</f>
        <v/>
      </c>
      <c r="E32" s="24">
        <f>IF(OR(A32="",C32=""),"",C32*'Ammortamento'!$B$7/12)</f>
        <v/>
      </c>
      <c r="F32" s="24">
        <f>IF(OR(D32="",E32=""),"",MAX(0,D32-E32))</f>
        <v/>
      </c>
      <c r="G32" s="24">
        <f>IF(A32="","",'Ammortamento'!$B$12/12)</f>
        <v/>
      </c>
      <c r="H32" s="24">
        <f>IF(A32="","",SUM('Ammortamento'!$B$13/12,'Ammortamento'!$B$14))</f>
        <v/>
      </c>
      <c r="I32" s="24">
        <f>IF(A32="","",SUM(D32,G32,H32))</f>
        <v/>
      </c>
      <c r="J32" s="24">
        <f>IF(OR(C32="",F32=""),"",MAX(0,C32-F32))</f>
        <v/>
      </c>
    </row>
    <row r="33">
      <c r="A33" s="25">
        <f>IF(OR('Ammortamento'!$B$5="",'Ammortamento'!$B$6="",ROW()-17&gt;'Ammortamento'!$B$6*12),"",ROW()-17)</f>
        <v/>
      </c>
      <c r="B33" s="26">
        <f>IF(OR(A33="",'Ammortamento'!$B$9=""),"",EDATE('Ammortamento'!$B$9,A33-1))</f>
        <v/>
      </c>
      <c r="C33" s="27">
        <f>IF(OR(A33="",'Ammortamento'!$B$5=""),"",IF(A33=1,'Ammortamento'!$B$5,J32))</f>
        <v/>
      </c>
      <c r="D33" s="27">
        <f>IF(OR(A33="",C33=""),"",IFERROR(-PMT('Ammortamento'!$B$7/12,'Ammortamento'!$B$6*12,'Ammortamento'!$B$5),0))</f>
        <v/>
      </c>
      <c r="E33" s="27">
        <f>IF(OR(A33="",C33=""),"",C33*'Ammortamento'!$B$7/12)</f>
        <v/>
      </c>
      <c r="F33" s="27">
        <f>IF(OR(D33="",E33=""),"",MAX(0,D33-E33))</f>
        <v/>
      </c>
      <c r="G33" s="27">
        <f>IF(A33="","",'Ammortamento'!$B$12/12)</f>
        <v/>
      </c>
      <c r="H33" s="27">
        <f>IF(A33="","",SUM('Ammortamento'!$B$13/12,'Ammortamento'!$B$14))</f>
        <v/>
      </c>
      <c r="I33" s="27">
        <f>IF(A33="","",SUM(D33,G33,H33))</f>
        <v/>
      </c>
      <c r="J33" s="27">
        <f>IF(OR(C33="",F33=""),"",MAX(0,C33-F33))</f>
        <v/>
      </c>
    </row>
    <row r="34">
      <c r="A34" s="22">
        <f>IF(OR('Ammortamento'!$B$5="",'Ammortamento'!$B$6="",ROW()-17&gt;'Ammortamento'!$B$6*12),"",ROW()-17)</f>
        <v/>
      </c>
      <c r="B34" s="23">
        <f>IF(OR(A34="",'Ammortamento'!$B$9=""),"",EDATE('Ammortamento'!$B$9,A34-1))</f>
        <v/>
      </c>
      <c r="C34" s="24">
        <f>IF(OR(A34="",'Ammortamento'!$B$5=""),"",IF(A34=1,'Ammortamento'!$B$5,J33))</f>
        <v/>
      </c>
      <c r="D34" s="24">
        <f>IF(OR(A34="",C34=""),"",IFERROR(-PMT('Ammortamento'!$B$7/12,'Ammortamento'!$B$6*12,'Ammortamento'!$B$5),0))</f>
        <v/>
      </c>
      <c r="E34" s="24">
        <f>IF(OR(A34="",C34=""),"",C34*'Ammortamento'!$B$7/12)</f>
        <v/>
      </c>
      <c r="F34" s="24">
        <f>IF(OR(D34="",E34=""),"",MAX(0,D34-E34))</f>
        <v/>
      </c>
      <c r="G34" s="24">
        <f>IF(A34="","",'Ammortamento'!$B$12/12)</f>
        <v/>
      </c>
      <c r="H34" s="24">
        <f>IF(A34="","",SUM('Ammortamento'!$B$13/12,'Ammortamento'!$B$14))</f>
        <v/>
      </c>
      <c r="I34" s="24">
        <f>IF(A34="","",SUM(D34,G34,H34))</f>
        <v/>
      </c>
      <c r="J34" s="24">
        <f>IF(OR(C34="",F34=""),"",MAX(0,C34-F34))</f>
        <v/>
      </c>
    </row>
    <row r="35">
      <c r="A35" s="25">
        <f>IF(OR('Ammortamento'!$B$5="",'Ammortamento'!$B$6="",ROW()-17&gt;'Ammortamento'!$B$6*12),"",ROW()-17)</f>
        <v/>
      </c>
      <c r="B35" s="26">
        <f>IF(OR(A35="",'Ammortamento'!$B$9=""),"",EDATE('Ammortamento'!$B$9,A35-1))</f>
        <v/>
      </c>
      <c r="C35" s="27">
        <f>IF(OR(A35="",'Ammortamento'!$B$5=""),"",IF(A35=1,'Ammortamento'!$B$5,J34))</f>
        <v/>
      </c>
      <c r="D35" s="27">
        <f>IF(OR(A35="",C35=""),"",IFERROR(-PMT('Ammortamento'!$B$7/12,'Ammortamento'!$B$6*12,'Ammortamento'!$B$5),0))</f>
        <v/>
      </c>
      <c r="E35" s="27">
        <f>IF(OR(A35="",C35=""),"",C35*'Ammortamento'!$B$7/12)</f>
        <v/>
      </c>
      <c r="F35" s="27">
        <f>IF(OR(D35="",E35=""),"",MAX(0,D35-E35))</f>
        <v/>
      </c>
      <c r="G35" s="27">
        <f>IF(A35="","",'Ammortamento'!$B$12/12)</f>
        <v/>
      </c>
      <c r="H35" s="27">
        <f>IF(A35="","",SUM('Ammortamento'!$B$13/12,'Ammortamento'!$B$14))</f>
        <v/>
      </c>
      <c r="I35" s="27">
        <f>IF(A35="","",SUM(D35,G35,H35))</f>
        <v/>
      </c>
      <c r="J35" s="27">
        <f>IF(OR(C35="",F35=""),"",MAX(0,C35-F35))</f>
        <v/>
      </c>
    </row>
    <row r="36">
      <c r="A36" s="22">
        <f>IF(OR('Ammortamento'!$B$5="",'Ammortamento'!$B$6="",ROW()-17&gt;'Ammortamento'!$B$6*12),"",ROW()-17)</f>
        <v/>
      </c>
      <c r="B36" s="23">
        <f>IF(OR(A36="",'Ammortamento'!$B$9=""),"",EDATE('Ammortamento'!$B$9,A36-1))</f>
        <v/>
      </c>
      <c r="C36" s="24">
        <f>IF(OR(A36="",'Ammortamento'!$B$5=""),"",IF(A36=1,'Ammortamento'!$B$5,J35))</f>
        <v/>
      </c>
      <c r="D36" s="24">
        <f>IF(OR(A36="",C36=""),"",IFERROR(-PMT('Ammortamento'!$B$7/12,'Ammortamento'!$B$6*12,'Ammortamento'!$B$5),0))</f>
        <v/>
      </c>
      <c r="E36" s="24">
        <f>IF(OR(A36="",C36=""),"",C36*'Ammortamento'!$B$7/12)</f>
        <v/>
      </c>
      <c r="F36" s="24">
        <f>IF(OR(D36="",E36=""),"",MAX(0,D36-E36))</f>
        <v/>
      </c>
      <c r="G36" s="24">
        <f>IF(A36="","",'Ammortamento'!$B$12/12)</f>
        <v/>
      </c>
      <c r="H36" s="24">
        <f>IF(A36="","",SUM('Ammortamento'!$B$13/12,'Ammortamento'!$B$14))</f>
        <v/>
      </c>
      <c r="I36" s="24">
        <f>IF(A36="","",SUM(D36,G36,H36))</f>
        <v/>
      </c>
      <c r="J36" s="24">
        <f>IF(OR(C36="",F36=""),"",MAX(0,C36-F36))</f>
        <v/>
      </c>
    </row>
    <row r="37">
      <c r="A37" s="25">
        <f>IF(OR('Ammortamento'!$B$5="",'Ammortamento'!$B$6="",ROW()-17&gt;'Ammortamento'!$B$6*12),"",ROW()-17)</f>
        <v/>
      </c>
      <c r="B37" s="26">
        <f>IF(OR(A37="",'Ammortamento'!$B$9=""),"",EDATE('Ammortamento'!$B$9,A37-1))</f>
        <v/>
      </c>
      <c r="C37" s="27">
        <f>IF(OR(A37="",'Ammortamento'!$B$5=""),"",IF(A37=1,'Ammortamento'!$B$5,J36))</f>
        <v/>
      </c>
      <c r="D37" s="27">
        <f>IF(OR(A37="",C37=""),"",IFERROR(-PMT('Ammortamento'!$B$7/12,'Ammortamento'!$B$6*12,'Ammortamento'!$B$5),0))</f>
        <v/>
      </c>
      <c r="E37" s="27">
        <f>IF(OR(A37="",C37=""),"",C37*'Ammortamento'!$B$7/12)</f>
        <v/>
      </c>
      <c r="F37" s="27">
        <f>IF(OR(D37="",E37=""),"",MAX(0,D37-E37))</f>
        <v/>
      </c>
      <c r="G37" s="27">
        <f>IF(A37="","",'Ammortamento'!$B$12/12)</f>
        <v/>
      </c>
      <c r="H37" s="27">
        <f>IF(A37="","",SUM('Ammortamento'!$B$13/12,'Ammortamento'!$B$14))</f>
        <v/>
      </c>
      <c r="I37" s="27">
        <f>IF(A37="","",SUM(D37,G37,H37))</f>
        <v/>
      </c>
      <c r="J37" s="27">
        <f>IF(OR(C37="",F37=""),"",MAX(0,C37-F37))</f>
        <v/>
      </c>
    </row>
    <row r="38">
      <c r="A38" s="22">
        <f>IF(OR('Ammortamento'!$B$5="",'Ammortamento'!$B$6="",ROW()-17&gt;'Ammortamento'!$B$6*12),"",ROW()-17)</f>
        <v/>
      </c>
      <c r="B38" s="23">
        <f>IF(OR(A38="",'Ammortamento'!$B$9=""),"",EDATE('Ammortamento'!$B$9,A38-1))</f>
        <v/>
      </c>
      <c r="C38" s="24">
        <f>IF(OR(A38="",'Ammortamento'!$B$5=""),"",IF(A38=1,'Ammortamento'!$B$5,J37))</f>
        <v/>
      </c>
      <c r="D38" s="24">
        <f>IF(OR(A38="",C38=""),"",IFERROR(-PMT('Ammortamento'!$B$7/12,'Ammortamento'!$B$6*12,'Ammortamento'!$B$5),0))</f>
        <v/>
      </c>
      <c r="E38" s="24">
        <f>IF(OR(A38="",C38=""),"",C38*'Ammortamento'!$B$7/12)</f>
        <v/>
      </c>
      <c r="F38" s="24">
        <f>IF(OR(D38="",E38=""),"",MAX(0,D38-E38))</f>
        <v/>
      </c>
      <c r="G38" s="24">
        <f>IF(A38="","",'Ammortamento'!$B$12/12)</f>
        <v/>
      </c>
      <c r="H38" s="24">
        <f>IF(A38="","",SUM('Ammortamento'!$B$13/12,'Ammortamento'!$B$14))</f>
        <v/>
      </c>
      <c r="I38" s="24">
        <f>IF(A38="","",SUM(D38,G38,H38))</f>
        <v/>
      </c>
      <c r="J38" s="24">
        <f>IF(OR(C38="",F38=""),"",MAX(0,C38-F38))</f>
        <v/>
      </c>
    </row>
    <row r="39">
      <c r="A39" s="25">
        <f>IF(OR('Ammortamento'!$B$5="",'Ammortamento'!$B$6="",ROW()-17&gt;'Ammortamento'!$B$6*12),"",ROW()-17)</f>
        <v/>
      </c>
      <c r="B39" s="26">
        <f>IF(OR(A39="",'Ammortamento'!$B$9=""),"",EDATE('Ammortamento'!$B$9,A39-1))</f>
        <v/>
      </c>
      <c r="C39" s="27">
        <f>IF(OR(A39="",'Ammortamento'!$B$5=""),"",IF(A39=1,'Ammortamento'!$B$5,J38))</f>
        <v/>
      </c>
      <c r="D39" s="27">
        <f>IF(OR(A39="",C39=""),"",IFERROR(-PMT('Ammortamento'!$B$7/12,'Ammortamento'!$B$6*12,'Ammortamento'!$B$5),0))</f>
        <v/>
      </c>
      <c r="E39" s="27">
        <f>IF(OR(A39="",C39=""),"",C39*'Ammortamento'!$B$7/12)</f>
        <v/>
      </c>
      <c r="F39" s="27">
        <f>IF(OR(D39="",E39=""),"",MAX(0,D39-E39))</f>
        <v/>
      </c>
      <c r="G39" s="27">
        <f>IF(A39="","",'Ammortamento'!$B$12/12)</f>
        <v/>
      </c>
      <c r="H39" s="27">
        <f>IF(A39="","",SUM('Ammortamento'!$B$13/12,'Ammortamento'!$B$14))</f>
        <v/>
      </c>
      <c r="I39" s="27">
        <f>IF(A39="","",SUM(D39,G39,H39))</f>
        <v/>
      </c>
      <c r="J39" s="27">
        <f>IF(OR(C39="",F39=""),"",MAX(0,C39-F39))</f>
        <v/>
      </c>
    </row>
    <row r="40">
      <c r="A40" s="22">
        <f>IF(OR('Ammortamento'!$B$5="",'Ammortamento'!$B$6="",ROW()-17&gt;'Ammortamento'!$B$6*12),"",ROW()-17)</f>
        <v/>
      </c>
      <c r="B40" s="23">
        <f>IF(OR(A40="",'Ammortamento'!$B$9=""),"",EDATE('Ammortamento'!$B$9,A40-1))</f>
        <v/>
      </c>
      <c r="C40" s="24">
        <f>IF(OR(A40="",'Ammortamento'!$B$5=""),"",IF(A40=1,'Ammortamento'!$B$5,J39))</f>
        <v/>
      </c>
      <c r="D40" s="24">
        <f>IF(OR(A40="",C40=""),"",IFERROR(-PMT('Ammortamento'!$B$7/12,'Ammortamento'!$B$6*12,'Ammortamento'!$B$5),0))</f>
        <v/>
      </c>
      <c r="E40" s="24">
        <f>IF(OR(A40="",C40=""),"",C40*'Ammortamento'!$B$7/12)</f>
        <v/>
      </c>
      <c r="F40" s="24">
        <f>IF(OR(D40="",E40=""),"",MAX(0,D40-E40))</f>
        <v/>
      </c>
      <c r="G40" s="24">
        <f>IF(A40="","",'Ammortamento'!$B$12/12)</f>
        <v/>
      </c>
      <c r="H40" s="24">
        <f>IF(A40="","",SUM('Ammortamento'!$B$13/12,'Ammortamento'!$B$14))</f>
        <v/>
      </c>
      <c r="I40" s="24">
        <f>IF(A40="","",SUM(D40,G40,H40))</f>
        <v/>
      </c>
      <c r="J40" s="24">
        <f>IF(OR(C40="",F40=""),"",MAX(0,C40-F40))</f>
        <v/>
      </c>
    </row>
    <row r="41">
      <c r="A41" s="25">
        <f>IF(OR('Ammortamento'!$B$5="",'Ammortamento'!$B$6="",ROW()-17&gt;'Ammortamento'!$B$6*12),"",ROW()-17)</f>
        <v/>
      </c>
      <c r="B41" s="26">
        <f>IF(OR(A41="",'Ammortamento'!$B$9=""),"",EDATE('Ammortamento'!$B$9,A41-1))</f>
        <v/>
      </c>
      <c r="C41" s="27">
        <f>IF(OR(A41="",'Ammortamento'!$B$5=""),"",IF(A41=1,'Ammortamento'!$B$5,J40))</f>
        <v/>
      </c>
      <c r="D41" s="27">
        <f>IF(OR(A41="",C41=""),"",IFERROR(-PMT('Ammortamento'!$B$7/12,'Ammortamento'!$B$6*12,'Ammortamento'!$B$5),0))</f>
        <v/>
      </c>
      <c r="E41" s="27">
        <f>IF(OR(A41="",C41=""),"",C41*'Ammortamento'!$B$7/12)</f>
        <v/>
      </c>
      <c r="F41" s="27">
        <f>IF(OR(D41="",E41=""),"",MAX(0,D41-E41))</f>
        <v/>
      </c>
      <c r="G41" s="27">
        <f>IF(A41="","",'Ammortamento'!$B$12/12)</f>
        <v/>
      </c>
      <c r="H41" s="27">
        <f>IF(A41="","",SUM('Ammortamento'!$B$13/12,'Ammortamento'!$B$14))</f>
        <v/>
      </c>
      <c r="I41" s="27">
        <f>IF(A41="","",SUM(D41,G41,H41))</f>
        <v/>
      </c>
      <c r="J41" s="27">
        <f>IF(OR(C41="",F41=""),"",MAX(0,C41-F41))</f>
        <v/>
      </c>
    </row>
    <row r="42">
      <c r="A42" s="22">
        <f>IF(OR('Ammortamento'!$B$5="",'Ammortamento'!$B$6="",ROW()-17&gt;'Ammortamento'!$B$6*12),"",ROW()-17)</f>
        <v/>
      </c>
      <c r="B42" s="23">
        <f>IF(OR(A42="",'Ammortamento'!$B$9=""),"",EDATE('Ammortamento'!$B$9,A42-1))</f>
        <v/>
      </c>
      <c r="C42" s="24">
        <f>IF(OR(A42="",'Ammortamento'!$B$5=""),"",IF(A42=1,'Ammortamento'!$B$5,J41))</f>
        <v/>
      </c>
      <c r="D42" s="24">
        <f>IF(OR(A42="",C42=""),"",IFERROR(-PMT('Ammortamento'!$B$7/12,'Ammortamento'!$B$6*12,'Ammortamento'!$B$5),0))</f>
        <v/>
      </c>
      <c r="E42" s="24">
        <f>IF(OR(A42="",C42=""),"",C42*'Ammortamento'!$B$7/12)</f>
        <v/>
      </c>
      <c r="F42" s="24">
        <f>IF(OR(D42="",E42=""),"",MAX(0,D42-E42))</f>
        <v/>
      </c>
      <c r="G42" s="24">
        <f>IF(A42="","",'Ammortamento'!$B$12/12)</f>
        <v/>
      </c>
      <c r="H42" s="24">
        <f>IF(A42="","",SUM('Ammortamento'!$B$13/12,'Ammortamento'!$B$14))</f>
        <v/>
      </c>
      <c r="I42" s="24">
        <f>IF(A42="","",SUM(D42,G42,H42))</f>
        <v/>
      </c>
      <c r="J42" s="24">
        <f>IF(OR(C42="",F42=""),"",MAX(0,C42-F42))</f>
        <v/>
      </c>
    </row>
    <row r="43">
      <c r="A43" s="25">
        <f>IF(OR('Ammortamento'!$B$5="",'Ammortamento'!$B$6="",ROW()-17&gt;'Ammortamento'!$B$6*12),"",ROW()-17)</f>
        <v/>
      </c>
      <c r="B43" s="26">
        <f>IF(OR(A43="",'Ammortamento'!$B$9=""),"",EDATE('Ammortamento'!$B$9,A43-1))</f>
        <v/>
      </c>
      <c r="C43" s="27">
        <f>IF(OR(A43="",'Ammortamento'!$B$5=""),"",IF(A43=1,'Ammortamento'!$B$5,J42))</f>
        <v/>
      </c>
      <c r="D43" s="27">
        <f>IF(OR(A43="",C43=""),"",IFERROR(-PMT('Ammortamento'!$B$7/12,'Ammortamento'!$B$6*12,'Ammortamento'!$B$5),0))</f>
        <v/>
      </c>
      <c r="E43" s="27">
        <f>IF(OR(A43="",C43=""),"",C43*'Ammortamento'!$B$7/12)</f>
        <v/>
      </c>
      <c r="F43" s="27">
        <f>IF(OR(D43="",E43=""),"",MAX(0,D43-E43))</f>
        <v/>
      </c>
      <c r="G43" s="27">
        <f>IF(A43="","",'Ammortamento'!$B$12/12)</f>
        <v/>
      </c>
      <c r="H43" s="27">
        <f>IF(A43="","",SUM('Ammortamento'!$B$13/12,'Ammortamento'!$B$14))</f>
        <v/>
      </c>
      <c r="I43" s="27">
        <f>IF(A43="","",SUM(D43,G43,H43))</f>
        <v/>
      </c>
      <c r="J43" s="27">
        <f>IF(OR(C43="",F43=""),"",MAX(0,C43-F43))</f>
        <v/>
      </c>
    </row>
    <row r="44">
      <c r="A44" s="22">
        <f>IF(OR('Ammortamento'!$B$5="",'Ammortamento'!$B$6="",ROW()-17&gt;'Ammortamento'!$B$6*12),"",ROW()-17)</f>
        <v/>
      </c>
      <c r="B44" s="23">
        <f>IF(OR(A44="",'Ammortamento'!$B$9=""),"",EDATE('Ammortamento'!$B$9,A44-1))</f>
        <v/>
      </c>
      <c r="C44" s="24">
        <f>IF(OR(A44="",'Ammortamento'!$B$5=""),"",IF(A44=1,'Ammortamento'!$B$5,J43))</f>
        <v/>
      </c>
      <c r="D44" s="24">
        <f>IF(OR(A44="",C44=""),"",IFERROR(-PMT('Ammortamento'!$B$7/12,'Ammortamento'!$B$6*12,'Ammortamento'!$B$5),0))</f>
        <v/>
      </c>
      <c r="E44" s="24">
        <f>IF(OR(A44="",C44=""),"",C44*'Ammortamento'!$B$7/12)</f>
        <v/>
      </c>
      <c r="F44" s="24">
        <f>IF(OR(D44="",E44=""),"",MAX(0,D44-E44))</f>
        <v/>
      </c>
      <c r="G44" s="24">
        <f>IF(A44="","",'Ammortamento'!$B$12/12)</f>
        <v/>
      </c>
      <c r="H44" s="24">
        <f>IF(A44="","",SUM('Ammortamento'!$B$13/12,'Ammortamento'!$B$14))</f>
        <v/>
      </c>
      <c r="I44" s="24">
        <f>IF(A44="","",SUM(D44,G44,H44))</f>
        <v/>
      </c>
      <c r="J44" s="24">
        <f>IF(OR(C44="",F44=""),"",MAX(0,C44-F44))</f>
        <v/>
      </c>
    </row>
    <row r="45">
      <c r="A45" s="25">
        <f>IF(OR('Ammortamento'!$B$5="",'Ammortamento'!$B$6="",ROW()-17&gt;'Ammortamento'!$B$6*12),"",ROW()-17)</f>
        <v/>
      </c>
      <c r="B45" s="26">
        <f>IF(OR(A45="",'Ammortamento'!$B$9=""),"",EDATE('Ammortamento'!$B$9,A45-1))</f>
        <v/>
      </c>
      <c r="C45" s="27">
        <f>IF(OR(A45="",'Ammortamento'!$B$5=""),"",IF(A45=1,'Ammortamento'!$B$5,J44))</f>
        <v/>
      </c>
      <c r="D45" s="27">
        <f>IF(OR(A45="",C45=""),"",IFERROR(-PMT('Ammortamento'!$B$7/12,'Ammortamento'!$B$6*12,'Ammortamento'!$B$5),0))</f>
        <v/>
      </c>
      <c r="E45" s="27">
        <f>IF(OR(A45="",C45=""),"",C45*'Ammortamento'!$B$7/12)</f>
        <v/>
      </c>
      <c r="F45" s="27">
        <f>IF(OR(D45="",E45=""),"",MAX(0,D45-E45))</f>
        <v/>
      </c>
      <c r="G45" s="27">
        <f>IF(A45="","",'Ammortamento'!$B$12/12)</f>
        <v/>
      </c>
      <c r="H45" s="27">
        <f>IF(A45="","",SUM('Ammortamento'!$B$13/12,'Ammortamento'!$B$14))</f>
        <v/>
      </c>
      <c r="I45" s="27">
        <f>IF(A45="","",SUM(D45,G45,H45))</f>
        <v/>
      </c>
      <c r="J45" s="27">
        <f>IF(OR(C45="",F45=""),"",MAX(0,C45-F45))</f>
        <v/>
      </c>
    </row>
    <row r="46">
      <c r="A46" s="22">
        <f>IF(OR('Ammortamento'!$B$5="",'Ammortamento'!$B$6="",ROW()-17&gt;'Ammortamento'!$B$6*12),"",ROW()-17)</f>
        <v/>
      </c>
      <c r="B46" s="23">
        <f>IF(OR(A46="",'Ammortamento'!$B$9=""),"",EDATE('Ammortamento'!$B$9,A46-1))</f>
        <v/>
      </c>
      <c r="C46" s="24">
        <f>IF(OR(A46="",'Ammortamento'!$B$5=""),"",IF(A46=1,'Ammortamento'!$B$5,J45))</f>
        <v/>
      </c>
      <c r="D46" s="24">
        <f>IF(OR(A46="",C46=""),"",IFERROR(-PMT('Ammortamento'!$B$7/12,'Ammortamento'!$B$6*12,'Ammortamento'!$B$5),0))</f>
        <v/>
      </c>
      <c r="E46" s="24">
        <f>IF(OR(A46="",C46=""),"",C46*'Ammortamento'!$B$7/12)</f>
        <v/>
      </c>
      <c r="F46" s="24">
        <f>IF(OR(D46="",E46=""),"",MAX(0,D46-E46))</f>
        <v/>
      </c>
      <c r="G46" s="24">
        <f>IF(A46="","",'Ammortamento'!$B$12/12)</f>
        <v/>
      </c>
      <c r="H46" s="24">
        <f>IF(A46="","",SUM('Ammortamento'!$B$13/12,'Ammortamento'!$B$14))</f>
        <v/>
      </c>
      <c r="I46" s="24">
        <f>IF(A46="","",SUM(D46,G46,H46))</f>
        <v/>
      </c>
      <c r="J46" s="24">
        <f>IF(OR(C46="",F46=""),"",MAX(0,C46-F46))</f>
        <v/>
      </c>
    </row>
    <row r="47">
      <c r="A47" s="25">
        <f>IF(OR('Ammortamento'!$B$5="",'Ammortamento'!$B$6="",ROW()-17&gt;'Ammortamento'!$B$6*12),"",ROW()-17)</f>
        <v/>
      </c>
      <c r="B47" s="26">
        <f>IF(OR(A47="",'Ammortamento'!$B$9=""),"",EDATE('Ammortamento'!$B$9,A47-1))</f>
        <v/>
      </c>
      <c r="C47" s="27">
        <f>IF(OR(A47="",'Ammortamento'!$B$5=""),"",IF(A47=1,'Ammortamento'!$B$5,J46))</f>
        <v/>
      </c>
      <c r="D47" s="27">
        <f>IF(OR(A47="",C47=""),"",IFERROR(-PMT('Ammortamento'!$B$7/12,'Ammortamento'!$B$6*12,'Ammortamento'!$B$5),0))</f>
        <v/>
      </c>
      <c r="E47" s="27">
        <f>IF(OR(A47="",C47=""),"",C47*'Ammortamento'!$B$7/12)</f>
        <v/>
      </c>
      <c r="F47" s="27">
        <f>IF(OR(D47="",E47=""),"",MAX(0,D47-E47))</f>
        <v/>
      </c>
      <c r="G47" s="27">
        <f>IF(A47="","",'Ammortamento'!$B$12/12)</f>
        <v/>
      </c>
      <c r="H47" s="27">
        <f>IF(A47="","",SUM('Ammortamento'!$B$13/12,'Ammortamento'!$B$14))</f>
        <v/>
      </c>
      <c r="I47" s="27">
        <f>IF(A47="","",SUM(D47,G47,H47))</f>
        <v/>
      </c>
      <c r="J47" s="27">
        <f>IF(OR(C47="",F47=""),"",MAX(0,C47-F47))</f>
        <v/>
      </c>
    </row>
    <row r="48">
      <c r="A48" s="22">
        <f>IF(OR('Ammortamento'!$B$5="",'Ammortamento'!$B$6="",ROW()-17&gt;'Ammortamento'!$B$6*12),"",ROW()-17)</f>
        <v/>
      </c>
      <c r="B48" s="23">
        <f>IF(OR(A48="",'Ammortamento'!$B$9=""),"",EDATE('Ammortamento'!$B$9,A48-1))</f>
        <v/>
      </c>
      <c r="C48" s="24">
        <f>IF(OR(A48="",'Ammortamento'!$B$5=""),"",IF(A48=1,'Ammortamento'!$B$5,J47))</f>
        <v/>
      </c>
      <c r="D48" s="24">
        <f>IF(OR(A48="",C48=""),"",IFERROR(-PMT('Ammortamento'!$B$7/12,'Ammortamento'!$B$6*12,'Ammortamento'!$B$5),0))</f>
        <v/>
      </c>
      <c r="E48" s="24">
        <f>IF(OR(A48="",C48=""),"",C48*'Ammortamento'!$B$7/12)</f>
        <v/>
      </c>
      <c r="F48" s="24">
        <f>IF(OR(D48="",E48=""),"",MAX(0,D48-E48))</f>
        <v/>
      </c>
      <c r="G48" s="24">
        <f>IF(A48="","",'Ammortamento'!$B$12/12)</f>
        <v/>
      </c>
      <c r="H48" s="24">
        <f>IF(A48="","",SUM('Ammortamento'!$B$13/12,'Ammortamento'!$B$14))</f>
        <v/>
      </c>
      <c r="I48" s="24">
        <f>IF(A48="","",SUM(D48,G48,H48))</f>
        <v/>
      </c>
      <c r="J48" s="24">
        <f>IF(OR(C48="",F48=""),"",MAX(0,C48-F48))</f>
        <v/>
      </c>
    </row>
    <row r="49">
      <c r="A49" s="25">
        <f>IF(OR('Ammortamento'!$B$5="",'Ammortamento'!$B$6="",ROW()-17&gt;'Ammortamento'!$B$6*12),"",ROW()-17)</f>
        <v/>
      </c>
      <c r="B49" s="26">
        <f>IF(OR(A49="",'Ammortamento'!$B$9=""),"",EDATE('Ammortamento'!$B$9,A49-1))</f>
        <v/>
      </c>
      <c r="C49" s="27">
        <f>IF(OR(A49="",'Ammortamento'!$B$5=""),"",IF(A49=1,'Ammortamento'!$B$5,J48))</f>
        <v/>
      </c>
      <c r="D49" s="27">
        <f>IF(OR(A49="",C49=""),"",IFERROR(-PMT('Ammortamento'!$B$7/12,'Ammortamento'!$B$6*12,'Ammortamento'!$B$5),0))</f>
        <v/>
      </c>
      <c r="E49" s="27">
        <f>IF(OR(A49="",C49=""),"",C49*'Ammortamento'!$B$7/12)</f>
        <v/>
      </c>
      <c r="F49" s="27">
        <f>IF(OR(D49="",E49=""),"",MAX(0,D49-E49))</f>
        <v/>
      </c>
      <c r="G49" s="27">
        <f>IF(A49="","",'Ammortamento'!$B$12/12)</f>
        <v/>
      </c>
      <c r="H49" s="27">
        <f>IF(A49="","",SUM('Ammortamento'!$B$13/12,'Ammortamento'!$B$14))</f>
        <v/>
      </c>
      <c r="I49" s="27">
        <f>IF(A49="","",SUM(D49,G49,H49))</f>
        <v/>
      </c>
      <c r="J49" s="27">
        <f>IF(OR(C49="",F49=""),"",MAX(0,C49-F49))</f>
        <v/>
      </c>
    </row>
    <row r="50">
      <c r="A50" s="22">
        <f>IF(OR('Ammortamento'!$B$5="",'Ammortamento'!$B$6="",ROW()-17&gt;'Ammortamento'!$B$6*12),"",ROW()-17)</f>
        <v/>
      </c>
      <c r="B50" s="23">
        <f>IF(OR(A50="",'Ammortamento'!$B$9=""),"",EDATE('Ammortamento'!$B$9,A50-1))</f>
        <v/>
      </c>
      <c r="C50" s="24">
        <f>IF(OR(A50="",'Ammortamento'!$B$5=""),"",IF(A50=1,'Ammortamento'!$B$5,J49))</f>
        <v/>
      </c>
      <c r="D50" s="24">
        <f>IF(OR(A50="",C50=""),"",IFERROR(-PMT('Ammortamento'!$B$7/12,'Ammortamento'!$B$6*12,'Ammortamento'!$B$5),0))</f>
        <v/>
      </c>
      <c r="E50" s="24">
        <f>IF(OR(A50="",C50=""),"",C50*'Ammortamento'!$B$7/12)</f>
        <v/>
      </c>
      <c r="F50" s="24">
        <f>IF(OR(D50="",E50=""),"",MAX(0,D50-E50))</f>
        <v/>
      </c>
      <c r="G50" s="24">
        <f>IF(A50="","",'Ammortamento'!$B$12/12)</f>
        <v/>
      </c>
      <c r="H50" s="24">
        <f>IF(A50="","",SUM('Ammortamento'!$B$13/12,'Ammortamento'!$B$14))</f>
        <v/>
      </c>
      <c r="I50" s="24">
        <f>IF(A50="","",SUM(D50,G50,H50))</f>
        <v/>
      </c>
      <c r="J50" s="24">
        <f>IF(OR(C50="",F50=""),"",MAX(0,C50-F50))</f>
        <v/>
      </c>
    </row>
    <row r="51">
      <c r="A51" s="25">
        <f>IF(OR('Ammortamento'!$B$5="",'Ammortamento'!$B$6="",ROW()-17&gt;'Ammortamento'!$B$6*12),"",ROW()-17)</f>
        <v/>
      </c>
      <c r="B51" s="26">
        <f>IF(OR(A51="",'Ammortamento'!$B$9=""),"",EDATE('Ammortamento'!$B$9,A51-1))</f>
        <v/>
      </c>
      <c r="C51" s="27">
        <f>IF(OR(A51="",'Ammortamento'!$B$5=""),"",IF(A51=1,'Ammortamento'!$B$5,J50))</f>
        <v/>
      </c>
      <c r="D51" s="27">
        <f>IF(OR(A51="",C51=""),"",IFERROR(-PMT('Ammortamento'!$B$7/12,'Ammortamento'!$B$6*12,'Ammortamento'!$B$5),0))</f>
        <v/>
      </c>
      <c r="E51" s="27">
        <f>IF(OR(A51="",C51=""),"",C51*'Ammortamento'!$B$7/12)</f>
        <v/>
      </c>
      <c r="F51" s="27">
        <f>IF(OR(D51="",E51=""),"",MAX(0,D51-E51))</f>
        <v/>
      </c>
      <c r="G51" s="27">
        <f>IF(A51="","",'Ammortamento'!$B$12/12)</f>
        <v/>
      </c>
      <c r="H51" s="27">
        <f>IF(A51="","",SUM('Ammortamento'!$B$13/12,'Ammortamento'!$B$14))</f>
        <v/>
      </c>
      <c r="I51" s="27">
        <f>IF(A51="","",SUM(D51,G51,H51))</f>
        <v/>
      </c>
      <c r="J51" s="27">
        <f>IF(OR(C51="",F51=""),"",MAX(0,C51-F51))</f>
        <v/>
      </c>
    </row>
    <row r="52">
      <c r="A52" s="22">
        <f>IF(OR('Ammortamento'!$B$5="",'Ammortamento'!$B$6="",ROW()-17&gt;'Ammortamento'!$B$6*12),"",ROW()-17)</f>
        <v/>
      </c>
      <c r="B52" s="23">
        <f>IF(OR(A52="",'Ammortamento'!$B$9=""),"",EDATE('Ammortamento'!$B$9,A52-1))</f>
        <v/>
      </c>
      <c r="C52" s="24">
        <f>IF(OR(A52="",'Ammortamento'!$B$5=""),"",IF(A52=1,'Ammortamento'!$B$5,J51))</f>
        <v/>
      </c>
      <c r="D52" s="24">
        <f>IF(OR(A52="",C52=""),"",IFERROR(-PMT('Ammortamento'!$B$7/12,'Ammortamento'!$B$6*12,'Ammortamento'!$B$5),0))</f>
        <v/>
      </c>
      <c r="E52" s="24">
        <f>IF(OR(A52="",C52=""),"",C52*'Ammortamento'!$B$7/12)</f>
        <v/>
      </c>
      <c r="F52" s="24">
        <f>IF(OR(D52="",E52=""),"",MAX(0,D52-E52))</f>
        <v/>
      </c>
      <c r="G52" s="24">
        <f>IF(A52="","",'Ammortamento'!$B$12/12)</f>
        <v/>
      </c>
      <c r="H52" s="24">
        <f>IF(A52="","",SUM('Ammortamento'!$B$13/12,'Ammortamento'!$B$14))</f>
        <v/>
      </c>
      <c r="I52" s="24">
        <f>IF(A52="","",SUM(D52,G52,H52))</f>
        <v/>
      </c>
      <c r="J52" s="24">
        <f>IF(OR(C52="",F52=""),"",MAX(0,C52-F52))</f>
        <v/>
      </c>
    </row>
    <row r="53">
      <c r="A53" s="25">
        <f>IF(OR('Ammortamento'!$B$5="",'Ammortamento'!$B$6="",ROW()-17&gt;'Ammortamento'!$B$6*12),"",ROW()-17)</f>
        <v/>
      </c>
      <c r="B53" s="26">
        <f>IF(OR(A53="",'Ammortamento'!$B$9=""),"",EDATE('Ammortamento'!$B$9,A53-1))</f>
        <v/>
      </c>
      <c r="C53" s="27">
        <f>IF(OR(A53="",'Ammortamento'!$B$5=""),"",IF(A53=1,'Ammortamento'!$B$5,J52))</f>
        <v/>
      </c>
      <c r="D53" s="27">
        <f>IF(OR(A53="",C53=""),"",IFERROR(-PMT('Ammortamento'!$B$7/12,'Ammortamento'!$B$6*12,'Ammortamento'!$B$5),0))</f>
        <v/>
      </c>
      <c r="E53" s="27">
        <f>IF(OR(A53="",C53=""),"",C53*'Ammortamento'!$B$7/12)</f>
        <v/>
      </c>
      <c r="F53" s="27">
        <f>IF(OR(D53="",E53=""),"",MAX(0,D53-E53))</f>
        <v/>
      </c>
      <c r="G53" s="27">
        <f>IF(A53="","",'Ammortamento'!$B$12/12)</f>
        <v/>
      </c>
      <c r="H53" s="27">
        <f>IF(A53="","",SUM('Ammortamento'!$B$13/12,'Ammortamento'!$B$14))</f>
        <v/>
      </c>
      <c r="I53" s="27">
        <f>IF(A53="","",SUM(D53,G53,H53))</f>
        <v/>
      </c>
      <c r="J53" s="27">
        <f>IF(OR(C53="",F53=""),"",MAX(0,C53-F53))</f>
        <v/>
      </c>
    </row>
    <row r="54">
      <c r="A54" s="22">
        <f>IF(OR('Ammortamento'!$B$5="",'Ammortamento'!$B$6="",ROW()-17&gt;'Ammortamento'!$B$6*12),"",ROW()-17)</f>
        <v/>
      </c>
      <c r="B54" s="23">
        <f>IF(OR(A54="",'Ammortamento'!$B$9=""),"",EDATE('Ammortamento'!$B$9,A54-1))</f>
        <v/>
      </c>
      <c r="C54" s="24">
        <f>IF(OR(A54="",'Ammortamento'!$B$5=""),"",IF(A54=1,'Ammortamento'!$B$5,J53))</f>
        <v/>
      </c>
      <c r="D54" s="24">
        <f>IF(OR(A54="",C54=""),"",IFERROR(-PMT('Ammortamento'!$B$7/12,'Ammortamento'!$B$6*12,'Ammortamento'!$B$5),0))</f>
        <v/>
      </c>
      <c r="E54" s="24">
        <f>IF(OR(A54="",C54=""),"",C54*'Ammortamento'!$B$7/12)</f>
        <v/>
      </c>
      <c r="F54" s="24">
        <f>IF(OR(D54="",E54=""),"",MAX(0,D54-E54))</f>
        <v/>
      </c>
      <c r="G54" s="24">
        <f>IF(A54="","",'Ammortamento'!$B$12/12)</f>
        <v/>
      </c>
      <c r="H54" s="24">
        <f>IF(A54="","",SUM('Ammortamento'!$B$13/12,'Ammortamento'!$B$14))</f>
        <v/>
      </c>
      <c r="I54" s="24">
        <f>IF(A54="","",SUM(D54,G54,H54))</f>
        <v/>
      </c>
      <c r="J54" s="24">
        <f>IF(OR(C54="",F54=""),"",MAX(0,C54-F54))</f>
        <v/>
      </c>
    </row>
    <row r="55">
      <c r="A55" s="25">
        <f>IF(OR('Ammortamento'!$B$5="",'Ammortamento'!$B$6="",ROW()-17&gt;'Ammortamento'!$B$6*12),"",ROW()-17)</f>
        <v/>
      </c>
      <c r="B55" s="26">
        <f>IF(OR(A55="",'Ammortamento'!$B$9=""),"",EDATE('Ammortamento'!$B$9,A55-1))</f>
        <v/>
      </c>
      <c r="C55" s="27">
        <f>IF(OR(A55="",'Ammortamento'!$B$5=""),"",IF(A55=1,'Ammortamento'!$B$5,J54))</f>
        <v/>
      </c>
      <c r="D55" s="27">
        <f>IF(OR(A55="",C55=""),"",IFERROR(-PMT('Ammortamento'!$B$7/12,'Ammortamento'!$B$6*12,'Ammortamento'!$B$5),0))</f>
        <v/>
      </c>
      <c r="E55" s="27">
        <f>IF(OR(A55="",C55=""),"",C55*'Ammortamento'!$B$7/12)</f>
        <v/>
      </c>
      <c r="F55" s="27">
        <f>IF(OR(D55="",E55=""),"",MAX(0,D55-E55))</f>
        <v/>
      </c>
      <c r="G55" s="27">
        <f>IF(A55="","",'Ammortamento'!$B$12/12)</f>
        <v/>
      </c>
      <c r="H55" s="27">
        <f>IF(A55="","",SUM('Ammortamento'!$B$13/12,'Ammortamento'!$B$14))</f>
        <v/>
      </c>
      <c r="I55" s="27">
        <f>IF(A55="","",SUM(D55,G55,H55))</f>
        <v/>
      </c>
      <c r="J55" s="27">
        <f>IF(OR(C55="",F55=""),"",MAX(0,C55-F55))</f>
        <v/>
      </c>
    </row>
    <row r="56">
      <c r="A56" s="22">
        <f>IF(OR('Ammortamento'!$B$5="",'Ammortamento'!$B$6="",ROW()-17&gt;'Ammortamento'!$B$6*12),"",ROW()-17)</f>
        <v/>
      </c>
      <c r="B56" s="23">
        <f>IF(OR(A56="",'Ammortamento'!$B$9=""),"",EDATE('Ammortamento'!$B$9,A56-1))</f>
        <v/>
      </c>
      <c r="C56" s="24">
        <f>IF(OR(A56="",'Ammortamento'!$B$5=""),"",IF(A56=1,'Ammortamento'!$B$5,J55))</f>
        <v/>
      </c>
      <c r="D56" s="24">
        <f>IF(OR(A56="",C56=""),"",IFERROR(-PMT('Ammortamento'!$B$7/12,'Ammortamento'!$B$6*12,'Ammortamento'!$B$5),0))</f>
        <v/>
      </c>
      <c r="E56" s="24">
        <f>IF(OR(A56="",C56=""),"",C56*'Ammortamento'!$B$7/12)</f>
        <v/>
      </c>
      <c r="F56" s="24">
        <f>IF(OR(D56="",E56=""),"",MAX(0,D56-E56))</f>
        <v/>
      </c>
      <c r="G56" s="24">
        <f>IF(A56="","",'Ammortamento'!$B$12/12)</f>
        <v/>
      </c>
      <c r="H56" s="24">
        <f>IF(A56="","",SUM('Ammortamento'!$B$13/12,'Ammortamento'!$B$14))</f>
        <v/>
      </c>
      <c r="I56" s="24">
        <f>IF(A56="","",SUM(D56,G56,H56))</f>
        <v/>
      </c>
      <c r="J56" s="24">
        <f>IF(OR(C56="",F56=""),"",MAX(0,C56-F56))</f>
        <v/>
      </c>
    </row>
    <row r="57">
      <c r="A57" s="25">
        <f>IF(OR('Ammortamento'!$B$5="",'Ammortamento'!$B$6="",ROW()-17&gt;'Ammortamento'!$B$6*12),"",ROW()-17)</f>
        <v/>
      </c>
      <c r="B57" s="26">
        <f>IF(OR(A57="",'Ammortamento'!$B$9=""),"",EDATE('Ammortamento'!$B$9,A57-1))</f>
        <v/>
      </c>
      <c r="C57" s="27">
        <f>IF(OR(A57="",'Ammortamento'!$B$5=""),"",IF(A57=1,'Ammortamento'!$B$5,J56))</f>
        <v/>
      </c>
      <c r="D57" s="27">
        <f>IF(OR(A57="",C57=""),"",IFERROR(-PMT('Ammortamento'!$B$7/12,'Ammortamento'!$B$6*12,'Ammortamento'!$B$5),0))</f>
        <v/>
      </c>
      <c r="E57" s="27">
        <f>IF(OR(A57="",C57=""),"",C57*'Ammortamento'!$B$7/12)</f>
        <v/>
      </c>
      <c r="F57" s="27">
        <f>IF(OR(D57="",E57=""),"",MAX(0,D57-E57))</f>
        <v/>
      </c>
      <c r="G57" s="27">
        <f>IF(A57="","",'Ammortamento'!$B$12/12)</f>
        <v/>
      </c>
      <c r="H57" s="27">
        <f>IF(A57="","",SUM('Ammortamento'!$B$13/12,'Ammortamento'!$B$14))</f>
        <v/>
      </c>
      <c r="I57" s="27">
        <f>IF(A57="","",SUM(D57,G57,H57))</f>
        <v/>
      </c>
      <c r="J57" s="27">
        <f>IF(OR(C57="",F57=""),"",MAX(0,C57-F57))</f>
        <v/>
      </c>
    </row>
    <row r="58">
      <c r="A58" s="22">
        <f>IF(OR('Ammortamento'!$B$5="",'Ammortamento'!$B$6="",ROW()-17&gt;'Ammortamento'!$B$6*12),"",ROW()-17)</f>
        <v/>
      </c>
      <c r="B58" s="23">
        <f>IF(OR(A58="",'Ammortamento'!$B$9=""),"",EDATE('Ammortamento'!$B$9,A58-1))</f>
        <v/>
      </c>
      <c r="C58" s="24">
        <f>IF(OR(A58="",'Ammortamento'!$B$5=""),"",IF(A58=1,'Ammortamento'!$B$5,J57))</f>
        <v/>
      </c>
      <c r="D58" s="24">
        <f>IF(OR(A58="",C58=""),"",IFERROR(-PMT('Ammortamento'!$B$7/12,'Ammortamento'!$B$6*12,'Ammortamento'!$B$5),0))</f>
        <v/>
      </c>
      <c r="E58" s="24">
        <f>IF(OR(A58="",C58=""),"",C58*'Ammortamento'!$B$7/12)</f>
        <v/>
      </c>
      <c r="F58" s="24">
        <f>IF(OR(D58="",E58=""),"",MAX(0,D58-E58))</f>
        <v/>
      </c>
      <c r="G58" s="24">
        <f>IF(A58="","",'Ammortamento'!$B$12/12)</f>
        <v/>
      </c>
      <c r="H58" s="24">
        <f>IF(A58="","",SUM('Ammortamento'!$B$13/12,'Ammortamento'!$B$14))</f>
        <v/>
      </c>
      <c r="I58" s="24">
        <f>IF(A58="","",SUM(D58,G58,H58))</f>
        <v/>
      </c>
      <c r="J58" s="24">
        <f>IF(OR(C58="",F58=""),"",MAX(0,C58-F58))</f>
        <v/>
      </c>
    </row>
    <row r="59">
      <c r="A59" s="25">
        <f>IF(OR('Ammortamento'!$B$5="",'Ammortamento'!$B$6="",ROW()-17&gt;'Ammortamento'!$B$6*12),"",ROW()-17)</f>
        <v/>
      </c>
      <c r="B59" s="26">
        <f>IF(OR(A59="",'Ammortamento'!$B$9=""),"",EDATE('Ammortamento'!$B$9,A59-1))</f>
        <v/>
      </c>
      <c r="C59" s="27">
        <f>IF(OR(A59="",'Ammortamento'!$B$5=""),"",IF(A59=1,'Ammortamento'!$B$5,J58))</f>
        <v/>
      </c>
      <c r="D59" s="27">
        <f>IF(OR(A59="",C59=""),"",IFERROR(-PMT('Ammortamento'!$B$7/12,'Ammortamento'!$B$6*12,'Ammortamento'!$B$5),0))</f>
        <v/>
      </c>
      <c r="E59" s="27">
        <f>IF(OR(A59="",C59=""),"",C59*'Ammortamento'!$B$7/12)</f>
        <v/>
      </c>
      <c r="F59" s="27">
        <f>IF(OR(D59="",E59=""),"",MAX(0,D59-E59))</f>
        <v/>
      </c>
      <c r="G59" s="27">
        <f>IF(A59="","",'Ammortamento'!$B$12/12)</f>
        <v/>
      </c>
      <c r="H59" s="27">
        <f>IF(A59="","",SUM('Ammortamento'!$B$13/12,'Ammortamento'!$B$14))</f>
        <v/>
      </c>
      <c r="I59" s="27">
        <f>IF(A59="","",SUM(D59,G59,H59))</f>
        <v/>
      </c>
      <c r="J59" s="27">
        <f>IF(OR(C59="",F59=""),"",MAX(0,C59-F59))</f>
        <v/>
      </c>
    </row>
    <row r="60">
      <c r="A60" s="22">
        <f>IF(OR('Ammortamento'!$B$5="",'Ammortamento'!$B$6="",ROW()-17&gt;'Ammortamento'!$B$6*12),"",ROW()-17)</f>
        <v/>
      </c>
      <c r="B60" s="23">
        <f>IF(OR(A60="",'Ammortamento'!$B$9=""),"",EDATE('Ammortamento'!$B$9,A60-1))</f>
        <v/>
      </c>
      <c r="C60" s="24">
        <f>IF(OR(A60="",'Ammortamento'!$B$5=""),"",IF(A60=1,'Ammortamento'!$B$5,J59))</f>
        <v/>
      </c>
      <c r="D60" s="24">
        <f>IF(OR(A60="",C60=""),"",IFERROR(-PMT('Ammortamento'!$B$7/12,'Ammortamento'!$B$6*12,'Ammortamento'!$B$5),0))</f>
        <v/>
      </c>
      <c r="E60" s="24">
        <f>IF(OR(A60="",C60=""),"",C60*'Ammortamento'!$B$7/12)</f>
        <v/>
      </c>
      <c r="F60" s="24">
        <f>IF(OR(D60="",E60=""),"",MAX(0,D60-E60))</f>
        <v/>
      </c>
      <c r="G60" s="24">
        <f>IF(A60="","",'Ammortamento'!$B$12/12)</f>
        <v/>
      </c>
      <c r="H60" s="24">
        <f>IF(A60="","",SUM('Ammortamento'!$B$13/12,'Ammortamento'!$B$14))</f>
        <v/>
      </c>
      <c r="I60" s="24">
        <f>IF(A60="","",SUM(D60,G60,H60))</f>
        <v/>
      </c>
      <c r="J60" s="24">
        <f>IF(OR(C60="",F60=""),"",MAX(0,C60-F60))</f>
        <v/>
      </c>
    </row>
    <row r="61">
      <c r="A61" s="25">
        <f>IF(OR('Ammortamento'!$B$5="",'Ammortamento'!$B$6="",ROW()-17&gt;'Ammortamento'!$B$6*12),"",ROW()-17)</f>
        <v/>
      </c>
      <c r="B61" s="26">
        <f>IF(OR(A61="",'Ammortamento'!$B$9=""),"",EDATE('Ammortamento'!$B$9,A61-1))</f>
        <v/>
      </c>
      <c r="C61" s="27">
        <f>IF(OR(A61="",'Ammortamento'!$B$5=""),"",IF(A61=1,'Ammortamento'!$B$5,J60))</f>
        <v/>
      </c>
      <c r="D61" s="27">
        <f>IF(OR(A61="",C61=""),"",IFERROR(-PMT('Ammortamento'!$B$7/12,'Ammortamento'!$B$6*12,'Ammortamento'!$B$5),0))</f>
        <v/>
      </c>
      <c r="E61" s="27">
        <f>IF(OR(A61="",C61=""),"",C61*'Ammortamento'!$B$7/12)</f>
        <v/>
      </c>
      <c r="F61" s="27">
        <f>IF(OR(D61="",E61=""),"",MAX(0,D61-E61))</f>
        <v/>
      </c>
      <c r="G61" s="27">
        <f>IF(A61="","",'Ammortamento'!$B$12/12)</f>
        <v/>
      </c>
      <c r="H61" s="27">
        <f>IF(A61="","",SUM('Ammortamento'!$B$13/12,'Ammortamento'!$B$14))</f>
        <v/>
      </c>
      <c r="I61" s="27">
        <f>IF(A61="","",SUM(D61,G61,H61))</f>
        <v/>
      </c>
      <c r="J61" s="27">
        <f>IF(OR(C61="",F61=""),"",MAX(0,C61-F61))</f>
        <v/>
      </c>
    </row>
    <row r="62">
      <c r="A62" s="22">
        <f>IF(OR('Ammortamento'!$B$5="",'Ammortamento'!$B$6="",ROW()-17&gt;'Ammortamento'!$B$6*12),"",ROW()-17)</f>
        <v/>
      </c>
      <c r="B62" s="23">
        <f>IF(OR(A62="",'Ammortamento'!$B$9=""),"",EDATE('Ammortamento'!$B$9,A62-1))</f>
        <v/>
      </c>
      <c r="C62" s="24">
        <f>IF(OR(A62="",'Ammortamento'!$B$5=""),"",IF(A62=1,'Ammortamento'!$B$5,J61))</f>
        <v/>
      </c>
      <c r="D62" s="24">
        <f>IF(OR(A62="",C62=""),"",IFERROR(-PMT('Ammortamento'!$B$7/12,'Ammortamento'!$B$6*12,'Ammortamento'!$B$5),0))</f>
        <v/>
      </c>
      <c r="E62" s="24">
        <f>IF(OR(A62="",C62=""),"",C62*'Ammortamento'!$B$7/12)</f>
        <v/>
      </c>
      <c r="F62" s="24">
        <f>IF(OR(D62="",E62=""),"",MAX(0,D62-E62))</f>
        <v/>
      </c>
      <c r="G62" s="24">
        <f>IF(A62="","",'Ammortamento'!$B$12/12)</f>
        <v/>
      </c>
      <c r="H62" s="24">
        <f>IF(A62="","",SUM('Ammortamento'!$B$13/12,'Ammortamento'!$B$14))</f>
        <v/>
      </c>
      <c r="I62" s="24">
        <f>IF(A62="","",SUM(D62,G62,H62))</f>
        <v/>
      </c>
      <c r="J62" s="24">
        <f>IF(OR(C62="",F62=""),"",MAX(0,C62-F62))</f>
        <v/>
      </c>
    </row>
    <row r="63">
      <c r="A63" s="25">
        <f>IF(OR('Ammortamento'!$B$5="",'Ammortamento'!$B$6="",ROW()-17&gt;'Ammortamento'!$B$6*12),"",ROW()-17)</f>
        <v/>
      </c>
      <c r="B63" s="26">
        <f>IF(OR(A63="",'Ammortamento'!$B$9=""),"",EDATE('Ammortamento'!$B$9,A63-1))</f>
        <v/>
      </c>
      <c r="C63" s="27">
        <f>IF(OR(A63="",'Ammortamento'!$B$5=""),"",IF(A63=1,'Ammortamento'!$B$5,J62))</f>
        <v/>
      </c>
      <c r="D63" s="27">
        <f>IF(OR(A63="",C63=""),"",IFERROR(-PMT('Ammortamento'!$B$7/12,'Ammortamento'!$B$6*12,'Ammortamento'!$B$5),0))</f>
        <v/>
      </c>
      <c r="E63" s="27">
        <f>IF(OR(A63="",C63=""),"",C63*'Ammortamento'!$B$7/12)</f>
        <v/>
      </c>
      <c r="F63" s="27">
        <f>IF(OR(D63="",E63=""),"",MAX(0,D63-E63))</f>
        <v/>
      </c>
      <c r="G63" s="27">
        <f>IF(A63="","",'Ammortamento'!$B$12/12)</f>
        <v/>
      </c>
      <c r="H63" s="27">
        <f>IF(A63="","",SUM('Ammortamento'!$B$13/12,'Ammortamento'!$B$14))</f>
        <v/>
      </c>
      <c r="I63" s="27">
        <f>IF(A63="","",SUM(D63,G63,H63))</f>
        <v/>
      </c>
      <c r="J63" s="27">
        <f>IF(OR(C63="",F63=""),"",MAX(0,C63-F63))</f>
        <v/>
      </c>
    </row>
    <row r="64">
      <c r="A64" s="22">
        <f>IF(OR('Ammortamento'!$B$5="",'Ammortamento'!$B$6="",ROW()-17&gt;'Ammortamento'!$B$6*12),"",ROW()-17)</f>
        <v/>
      </c>
      <c r="B64" s="23">
        <f>IF(OR(A64="",'Ammortamento'!$B$9=""),"",EDATE('Ammortamento'!$B$9,A64-1))</f>
        <v/>
      </c>
      <c r="C64" s="24">
        <f>IF(OR(A64="",'Ammortamento'!$B$5=""),"",IF(A64=1,'Ammortamento'!$B$5,J63))</f>
        <v/>
      </c>
      <c r="D64" s="24">
        <f>IF(OR(A64="",C64=""),"",IFERROR(-PMT('Ammortamento'!$B$7/12,'Ammortamento'!$B$6*12,'Ammortamento'!$B$5),0))</f>
        <v/>
      </c>
      <c r="E64" s="24">
        <f>IF(OR(A64="",C64=""),"",C64*'Ammortamento'!$B$7/12)</f>
        <v/>
      </c>
      <c r="F64" s="24">
        <f>IF(OR(D64="",E64=""),"",MAX(0,D64-E64))</f>
        <v/>
      </c>
      <c r="G64" s="24">
        <f>IF(A64="","",'Ammortamento'!$B$12/12)</f>
        <v/>
      </c>
      <c r="H64" s="24">
        <f>IF(A64="","",SUM('Ammortamento'!$B$13/12,'Ammortamento'!$B$14))</f>
        <v/>
      </c>
      <c r="I64" s="24">
        <f>IF(A64="","",SUM(D64,G64,H64))</f>
        <v/>
      </c>
      <c r="J64" s="24">
        <f>IF(OR(C64="",F64=""),"",MAX(0,C64-F64))</f>
        <v/>
      </c>
    </row>
    <row r="65">
      <c r="A65" s="25">
        <f>IF(OR('Ammortamento'!$B$5="",'Ammortamento'!$B$6="",ROW()-17&gt;'Ammortamento'!$B$6*12),"",ROW()-17)</f>
        <v/>
      </c>
      <c r="B65" s="26">
        <f>IF(OR(A65="",'Ammortamento'!$B$9=""),"",EDATE('Ammortamento'!$B$9,A65-1))</f>
        <v/>
      </c>
      <c r="C65" s="27">
        <f>IF(OR(A65="",'Ammortamento'!$B$5=""),"",IF(A65=1,'Ammortamento'!$B$5,J64))</f>
        <v/>
      </c>
      <c r="D65" s="27">
        <f>IF(OR(A65="",C65=""),"",IFERROR(-PMT('Ammortamento'!$B$7/12,'Ammortamento'!$B$6*12,'Ammortamento'!$B$5),0))</f>
        <v/>
      </c>
      <c r="E65" s="27">
        <f>IF(OR(A65="",C65=""),"",C65*'Ammortamento'!$B$7/12)</f>
        <v/>
      </c>
      <c r="F65" s="27">
        <f>IF(OR(D65="",E65=""),"",MAX(0,D65-E65))</f>
        <v/>
      </c>
      <c r="G65" s="27">
        <f>IF(A65="","",'Ammortamento'!$B$12/12)</f>
        <v/>
      </c>
      <c r="H65" s="27">
        <f>IF(A65="","",SUM('Ammortamento'!$B$13/12,'Ammortamento'!$B$14))</f>
        <v/>
      </c>
      <c r="I65" s="27">
        <f>IF(A65="","",SUM(D65,G65,H65))</f>
        <v/>
      </c>
      <c r="J65" s="27">
        <f>IF(OR(C65="",F65=""),"",MAX(0,C65-F65))</f>
        <v/>
      </c>
    </row>
    <row r="66">
      <c r="A66" s="22">
        <f>IF(OR('Ammortamento'!$B$5="",'Ammortamento'!$B$6="",ROW()-17&gt;'Ammortamento'!$B$6*12),"",ROW()-17)</f>
        <v/>
      </c>
      <c r="B66" s="23">
        <f>IF(OR(A66="",'Ammortamento'!$B$9=""),"",EDATE('Ammortamento'!$B$9,A66-1))</f>
        <v/>
      </c>
      <c r="C66" s="24">
        <f>IF(OR(A66="",'Ammortamento'!$B$5=""),"",IF(A66=1,'Ammortamento'!$B$5,J65))</f>
        <v/>
      </c>
      <c r="D66" s="24">
        <f>IF(OR(A66="",C66=""),"",IFERROR(-PMT('Ammortamento'!$B$7/12,'Ammortamento'!$B$6*12,'Ammortamento'!$B$5),0))</f>
        <v/>
      </c>
      <c r="E66" s="24">
        <f>IF(OR(A66="",C66=""),"",C66*'Ammortamento'!$B$7/12)</f>
        <v/>
      </c>
      <c r="F66" s="24">
        <f>IF(OR(D66="",E66=""),"",MAX(0,D66-E66))</f>
        <v/>
      </c>
      <c r="G66" s="24">
        <f>IF(A66="","",'Ammortamento'!$B$12/12)</f>
        <v/>
      </c>
      <c r="H66" s="24">
        <f>IF(A66="","",SUM('Ammortamento'!$B$13/12,'Ammortamento'!$B$14))</f>
        <v/>
      </c>
      <c r="I66" s="24">
        <f>IF(A66="","",SUM(D66,G66,H66))</f>
        <v/>
      </c>
      <c r="J66" s="24">
        <f>IF(OR(C66="",F66=""),"",MAX(0,C66-F66))</f>
        <v/>
      </c>
    </row>
    <row r="67">
      <c r="A67" s="25">
        <f>IF(OR('Ammortamento'!$B$5="",'Ammortamento'!$B$6="",ROW()-17&gt;'Ammortamento'!$B$6*12),"",ROW()-17)</f>
        <v/>
      </c>
      <c r="B67" s="26">
        <f>IF(OR(A67="",'Ammortamento'!$B$9=""),"",EDATE('Ammortamento'!$B$9,A67-1))</f>
        <v/>
      </c>
      <c r="C67" s="27">
        <f>IF(OR(A67="",'Ammortamento'!$B$5=""),"",IF(A67=1,'Ammortamento'!$B$5,J66))</f>
        <v/>
      </c>
      <c r="D67" s="27">
        <f>IF(OR(A67="",C67=""),"",IFERROR(-PMT('Ammortamento'!$B$7/12,'Ammortamento'!$B$6*12,'Ammortamento'!$B$5),0))</f>
        <v/>
      </c>
      <c r="E67" s="27">
        <f>IF(OR(A67="",C67=""),"",C67*'Ammortamento'!$B$7/12)</f>
        <v/>
      </c>
      <c r="F67" s="27">
        <f>IF(OR(D67="",E67=""),"",MAX(0,D67-E67))</f>
        <v/>
      </c>
      <c r="G67" s="27">
        <f>IF(A67="","",'Ammortamento'!$B$12/12)</f>
        <v/>
      </c>
      <c r="H67" s="27">
        <f>IF(A67="","",SUM('Ammortamento'!$B$13/12,'Ammortamento'!$B$14))</f>
        <v/>
      </c>
      <c r="I67" s="27">
        <f>IF(A67="","",SUM(D67,G67,H67))</f>
        <v/>
      </c>
      <c r="J67" s="27">
        <f>IF(OR(C67="",F67=""),"",MAX(0,C67-F67))</f>
        <v/>
      </c>
    </row>
    <row r="68">
      <c r="A68" s="22">
        <f>IF(OR('Ammortamento'!$B$5="",'Ammortamento'!$B$6="",ROW()-17&gt;'Ammortamento'!$B$6*12),"",ROW()-17)</f>
        <v/>
      </c>
      <c r="B68" s="23">
        <f>IF(OR(A68="",'Ammortamento'!$B$9=""),"",EDATE('Ammortamento'!$B$9,A68-1))</f>
        <v/>
      </c>
      <c r="C68" s="24">
        <f>IF(OR(A68="",'Ammortamento'!$B$5=""),"",IF(A68=1,'Ammortamento'!$B$5,J67))</f>
        <v/>
      </c>
      <c r="D68" s="24">
        <f>IF(OR(A68="",C68=""),"",IFERROR(-PMT('Ammortamento'!$B$7/12,'Ammortamento'!$B$6*12,'Ammortamento'!$B$5),0))</f>
        <v/>
      </c>
      <c r="E68" s="24">
        <f>IF(OR(A68="",C68=""),"",C68*'Ammortamento'!$B$7/12)</f>
        <v/>
      </c>
      <c r="F68" s="24">
        <f>IF(OR(D68="",E68=""),"",MAX(0,D68-E68))</f>
        <v/>
      </c>
      <c r="G68" s="24">
        <f>IF(A68="","",'Ammortamento'!$B$12/12)</f>
        <v/>
      </c>
      <c r="H68" s="24">
        <f>IF(A68="","",SUM('Ammortamento'!$B$13/12,'Ammortamento'!$B$14))</f>
        <v/>
      </c>
      <c r="I68" s="24">
        <f>IF(A68="","",SUM(D68,G68,H68))</f>
        <v/>
      </c>
      <c r="J68" s="24">
        <f>IF(OR(C68="",F68=""),"",MAX(0,C68-F68))</f>
        <v/>
      </c>
    </row>
    <row r="69">
      <c r="A69" s="25">
        <f>IF(OR('Ammortamento'!$B$5="",'Ammortamento'!$B$6="",ROW()-17&gt;'Ammortamento'!$B$6*12),"",ROW()-17)</f>
        <v/>
      </c>
      <c r="B69" s="26">
        <f>IF(OR(A69="",'Ammortamento'!$B$9=""),"",EDATE('Ammortamento'!$B$9,A69-1))</f>
        <v/>
      </c>
      <c r="C69" s="27">
        <f>IF(OR(A69="",'Ammortamento'!$B$5=""),"",IF(A69=1,'Ammortamento'!$B$5,J68))</f>
        <v/>
      </c>
      <c r="D69" s="27">
        <f>IF(OR(A69="",C69=""),"",IFERROR(-PMT('Ammortamento'!$B$7/12,'Ammortamento'!$B$6*12,'Ammortamento'!$B$5),0))</f>
        <v/>
      </c>
      <c r="E69" s="27">
        <f>IF(OR(A69="",C69=""),"",C69*'Ammortamento'!$B$7/12)</f>
        <v/>
      </c>
      <c r="F69" s="27">
        <f>IF(OR(D69="",E69=""),"",MAX(0,D69-E69))</f>
        <v/>
      </c>
      <c r="G69" s="27">
        <f>IF(A69="","",'Ammortamento'!$B$12/12)</f>
        <v/>
      </c>
      <c r="H69" s="27">
        <f>IF(A69="","",SUM('Ammortamento'!$B$13/12,'Ammortamento'!$B$14))</f>
        <v/>
      </c>
      <c r="I69" s="27">
        <f>IF(A69="","",SUM(D69,G69,H69))</f>
        <v/>
      </c>
      <c r="J69" s="27">
        <f>IF(OR(C69="",F69=""),"",MAX(0,C69-F69))</f>
        <v/>
      </c>
    </row>
    <row r="70">
      <c r="A70" s="22">
        <f>IF(OR('Ammortamento'!$B$5="",'Ammortamento'!$B$6="",ROW()-17&gt;'Ammortamento'!$B$6*12),"",ROW()-17)</f>
        <v/>
      </c>
      <c r="B70" s="23">
        <f>IF(OR(A70="",'Ammortamento'!$B$9=""),"",EDATE('Ammortamento'!$B$9,A70-1))</f>
        <v/>
      </c>
      <c r="C70" s="24">
        <f>IF(OR(A70="",'Ammortamento'!$B$5=""),"",IF(A70=1,'Ammortamento'!$B$5,J69))</f>
        <v/>
      </c>
      <c r="D70" s="24">
        <f>IF(OR(A70="",C70=""),"",IFERROR(-PMT('Ammortamento'!$B$7/12,'Ammortamento'!$B$6*12,'Ammortamento'!$B$5),0))</f>
        <v/>
      </c>
      <c r="E70" s="24">
        <f>IF(OR(A70="",C70=""),"",C70*'Ammortamento'!$B$7/12)</f>
        <v/>
      </c>
      <c r="F70" s="24">
        <f>IF(OR(D70="",E70=""),"",MAX(0,D70-E70))</f>
        <v/>
      </c>
      <c r="G70" s="24">
        <f>IF(A70="","",'Ammortamento'!$B$12/12)</f>
        <v/>
      </c>
      <c r="H70" s="24">
        <f>IF(A70="","",SUM('Ammortamento'!$B$13/12,'Ammortamento'!$B$14))</f>
        <v/>
      </c>
      <c r="I70" s="24">
        <f>IF(A70="","",SUM(D70,G70,H70))</f>
        <v/>
      </c>
      <c r="J70" s="24">
        <f>IF(OR(C70="",F70=""),"",MAX(0,C70-F70))</f>
        <v/>
      </c>
    </row>
    <row r="71">
      <c r="A71" s="25">
        <f>IF(OR('Ammortamento'!$B$5="",'Ammortamento'!$B$6="",ROW()-17&gt;'Ammortamento'!$B$6*12),"",ROW()-17)</f>
        <v/>
      </c>
      <c r="B71" s="26">
        <f>IF(OR(A71="",'Ammortamento'!$B$9=""),"",EDATE('Ammortamento'!$B$9,A71-1))</f>
        <v/>
      </c>
      <c r="C71" s="27">
        <f>IF(OR(A71="",'Ammortamento'!$B$5=""),"",IF(A71=1,'Ammortamento'!$B$5,J70))</f>
        <v/>
      </c>
      <c r="D71" s="27">
        <f>IF(OR(A71="",C71=""),"",IFERROR(-PMT('Ammortamento'!$B$7/12,'Ammortamento'!$B$6*12,'Ammortamento'!$B$5),0))</f>
        <v/>
      </c>
      <c r="E71" s="27">
        <f>IF(OR(A71="",C71=""),"",C71*'Ammortamento'!$B$7/12)</f>
        <v/>
      </c>
      <c r="F71" s="27">
        <f>IF(OR(D71="",E71=""),"",MAX(0,D71-E71))</f>
        <v/>
      </c>
      <c r="G71" s="27">
        <f>IF(A71="","",'Ammortamento'!$B$12/12)</f>
        <v/>
      </c>
      <c r="H71" s="27">
        <f>IF(A71="","",SUM('Ammortamento'!$B$13/12,'Ammortamento'!$B$14))</f>
        <v/>
      </c>
      <c r="I71" s="27">
        <f>IF(A71="","",SUM(D71,G71,H71))</f>
        <v/>
      </c>
      <c r="J71" s="27">
        <f>IF(OR(C71="",F71=""),"",MAX(0,C71-F71))</f>
        <v/>
      </c>
    </row>
    <row r="72">
      <c r="A72" s="22">
        <f>IF(OR('Ammortamento'!$B$5="",'Ammortamento'!$B$6="",ROW()-17&gt;'Ammortamento'!$B$6*12),"",ROW()-17)</f>
        <v/>
      </c>
      <c r="B72" s="23">
        <f>IF(OR(A72="",'Ammortamento'!$B$9=""),"",EDATE('Ammortamento'!$B$9,A72-1))</f>
        <v/>
      </c>
      <c r="C72" s="24">
        <f>IF(OR(A72="",'Ammortamento'!$B$5=""),"",IF(A72=1,'Ammortamento'!$B$5,J71))</f>
        <v/>
      </c>
      <c r="D72" s="24">
        <f>IF(OR(A72="",C72=""),"",IFERROR(-PMT('Ammortamento'!$B$7/12,'Ammortamento'!$B$6*12,'Ammortamento'!$B$5),0))</f>
        <v/>
      </c>
      <c r="E72" s="24">
        <f>IF(OR(A72="",C72=""),"",C72*'Ammortamento'!$B$7/12)</f>
        <v/>
      </c>
      <c r="F72" s="24">
        <f>IF(OR(D72="",E72=""),"",MAX(0,D72-E72))</f>
        <v/>
      </c>
      <c r="G72" s="24">
        <f>IF(A72="","",'Ammortamento'!$B$12/12)</f>
        <v/>
      </c>
      <c r="H72" s="24">
        <f>IF(A72="","",SUM('Ammortamento'!$B$13/12,'Ammortamento'!$B$14))</f>
        <v/>
      </c>
      <c r="I72" s="24">
        <f>IF(A72="","",SUM(D72,G72,H72))</f>
        <v/>
      </c>
      <c r="J72" s="24">
        <f>IF(OR(C72="",F72=""),"",MAX(0,C72-F72))</f>
        <v/>
      </c>
    </row>
    <row r="73">
      <c r="A73" s="25">
        <f>IF(OR('Ammortamento'!$B$5="",'Ammortamento'!$B$6="",ROW()-17&gt;'Ammortamento'!$B$6*12),"",ROW()-17)</f>
        <v/>
      </c>
      <c r="B73" s="26">
        <f>IF(OR(A73="",'Ammortamento'!$B$9=""),"",EDATE('Ammortamento'!$B$9,A73-1))</f>
        <v/>
      </c>
      <c r="C73" s="27">
        <f>IF(OR(A73="",'Ammortamento'!$B$5=""),"",IF(A73=1,'Ammortamento'!$B$5,J72))</f>
        <v/>
      </c>
      <c r="D73" s="27">
        <f>IF(OR(A73="",C73=""),"",IFERROR(-PMT('Ammortamento'!$B$7/12,'Ammortamento'!$B$6*12,'Ammortamento'!$B$5),0))</f>
        <v/>
      </c>
      <c r="E73" s="27">
        <f>IF(OR(A73="",C73=""),"",C73*'Ammortamento'!$B$7/12)</f>
        <v/>
      </c>
      <c r="F73" s="27">
        <f>IF(OR(D73="",E73=""),"",MAX(0,D73-E73))</f>
        <v/>
      </c>
      <c r="G73" s="27">
        <f>IF(A73="","",'Ammortamento'!$B$12/12)</f>
        <v/>
      </c>
      <c r="H73" s="27">
        <f>IF(A73="","",SUM('Ammortamento'!$B$13/12,'Ammortamento'!$B$14))</f>
        <v/>
      </c>
      <c r="I73" s="27">
        <f>IF(A73="","",SUM(D73,G73,H73))</f>
        <v/>
      </c>
      <c r="J73" s="27">
        <f>IF(OR(C73="",F73=""),"",MAX(0,C73-F73))</f>
        <v/>
      </c>
    </row>
    <row r="74">
      <c r="A74" s="22">
        <f>IF(OR('Ammortamento'!$B$5="",'Ammortamento'!$B$6="",ROW()-17&gt;'Ammortamento'!$B$6*12),"",ROW()-17)</f>
        <v/>
      </c>
      <c r="B74" s="23">
        <f>IF(OR(A74="",'Ammortamento'!$B$9=""),"",EDATE('Ammortamento'!$B$9,A74-1))</f>
        <v/>
      </c>
      <c r="C74" s="24">
        <f>IF(OR(A74="",'Ammortamento'!$B$5=""),"",IF(A74=1,'Ammortamento'!$B$5,J73))</f>
        <v/>
      </c>
      <c r="D74" s="24">
        <f>IF(OR(A74="",C74=""),"",IFERROR(-PMT('Ammortamento'!$B$7/12,'Ammortamento'!$B$6*12,'Ammortamento'!$B$5),0))</f>
        <v/>
      </c>
      <c r="E74" s="24">
        <f>IF(OR(A74="",C74=""),"",C74*'Ammortamento'!$B$7/12)</f>
        <v/>
      </c>
      <c r="F74" s="24">
        <f>IF(OR(D74="",E74=""),"",MAX(0,D74-E74))</f>
        <v/>
      </c>
      <c r="G74" s="24">
        <f>IF(A74="","",'Ammortamento'!$B$12/12)</f>
        <v/>
      </c>
      <c r="H74" s="24">
        <f>IF(A74="","",SUM('Ammortamento'!$B$13/12,'Ammortamento'!$B$14))</f>
        <v/>
      </c>
      <c r="I74" s="24">
        <f>IF(A74="","",SUM(D74,G74,H74))</f>
        <v/>
      </c>
      <c r="J74" s="24">
        <f>IF(OR(C74="",F74=""),"",MAX(0,C74-F74))</f>
        <v/>
      </c>
    </row>
    <row r="75">
      <c r="A75" s="25">
        <f>IF(OR('Ammortamento'!$B$5="",'Ammortamento'!$B$6="",ROW()-17&gt;'Ammortamento'!$B$6*12),"",ROW()-17)</f>
        <v/>
      </c>
      <c r="B75" s="26">
        <f>IF(OR(A75="",'Ammortamento'!$B$9=""),"",EDATE('Ammortamento'!$B$9,A75-1))</f>
        <v/>
      </c>
      <c r="C75" s="27">
        <f>IF(OR(A75="",'Ammortamento'!$B$5=""),"",IF(A75=1,'Ammortamento'!$B$5,J74))</f>
        <v/>
      </c>
      <c r="D75" s="27">
        <f>IF(OR(A75="",C75=""),"",IFERROR(-PMT('Ammortamento'!$B$7/12,'Ammortamento'!$B$6*12,'Ammortamento'!$B$5),0))</f>
        <v/>
      </c>
      <c r="E75" s="27">
        <f>IF(OR(A75="",C75=""),"",C75*'Ammortamento'!$B$7/12)</f>
        <v/>
      </c>
      <c r="F75" s="27">
        <f>IF(OR(D75="",E75=""),"",MAX(0,D75-E75))</f>
        <v/>
      </c>
      <c r="G75" s="27">
        <f>IF(A75="","",'Ammortamento'!$B$12/12)</f>
        <v/>
      </c>
      <c r="H75" s="27">
        <f>IF(A75="","",SUM('Ammortamento'!$B$13/12,'Ammortamento'!$B$14))</f>
        <v/>
      </c>
      <c r="I75" s="27">
        <f>IF(A75="","",SUM(D75,G75,H75))</f>
        <v/>
      </c>
      <c r="J75" s="27">
        <f>IF(OR(C75="",F75=""),"",MAX(0,C75-F75))</f>
        <v/>
      </c>
    </row>
    <row r="76">
      <c r="A76" s="22">
        <f>IF(OR('Ammortamento'!$B$5="",'Ammortamento'!$B$6="",ROW()-17&gt;'Ammortamento'!$B$6*12),"",ROW()-17)</f>
        <v/>
      </c>
      <c r="B76" s="23">
        <f>IF(OR(A76="",'Ammortamento'!$B$9=""),"",EDATE('Ammortamento'!$B$9,A76-1))</f>
        <v/>
      </c>
      <c r="C76" s="24">
        <f>IF(OR(A76="",'Ammortamento'!$B$5=""),"",IF(A76=1,'Ammortamento'!$B$5,J75))</f>
        <v/>
      </c>
      <c r="D76" s="24">
        <f>IF(OR(A76="",C76=""),"",IFERROR(-PMT('Ammortamento'!$B$7/12,'Ammortamento'!$B$6*12,'Ammortamento'!$B$5),0))</f>
        <v/>
      </c>
      <c r="E76" s="24">
        <f>IF(OR(A76="",C76=""),"",C76*'Ammortamento'!$B$7/12)</f>
        <v/>
      </c>
      <c r="F76" s="24">
        <f>IF(OR(D76="",E76=""),"",MAX(0,D76-E76))</f>
        <v/>
      </c>
      <c r="G76" s="24">
        <f>IF(A76="","",'Ammortamento'!$B$12/12)</f>
        <v/>
      </c>
      <c r="H76" s="24">
        <f>IF(A76="","",SUM('Ammortamento'!$B$13/12,'Ammortamento'!$B$14))</f>
        <v/>
      </c>
      <c r="I76" s="24">
        <f>IF(A76="","",SUM(D76,G76,H76))</f>
        <v/>
      </c>
      <c r="J76" s="24">
        <f>IF(OR(C76="",F76=""),"",MAX(0,C76-F76))</f>
        <v/>
      </c>
    </row>
    <row r="77">
      <c r="A77" s="25">
        <f>IF(OR('Ammortamento'!$B$5="",'Ammortamento'!$B$6="",ROW()-17&gt;'Ammortamento'!$B$6*12),"",ROW()-17)</f>
        <v/>
      </c>
      <c r="B77" s="26">
        <f>IF(OR(A77="",'Ammortamento'!$B$9=""),"",EDATE('Ammortamento'!$B$9,A77-1))</f>
        <v/>
      </c>
      <c r="C77" s="27">
        <f>IF(OR(A77="",'Ammortamento'!$B$5=""),"",IF(A77=1,'Ammortamento'!$B$5,J76))</f>
        <v/>
      </c>
      <c r="D77" s="27">
        <f>IF(OR(A77="",C77=""),"",IFERROR(-PMT('Ammortamento'!$B$7/12,'Ammortamento'!$B$6*12,'Ammortamento'!$B$5),0))</f>
        <v/>
      </c>
      <c r="E77" s="27">
        <f>IF(OR(A77="",C77=""),"",C77*'Ammortamento'!$B$7/12)</f>
        <v/>
      </c>
      <c r="F77" s="27">
        <f>IF(OR(D77="",E77=""),"",MAX(0,D77-E77))</f>
        <v/>
      </c>
      <c r="G77" s="27">
        <f>IF(A77="","",'Ammortamento'!$B$12/12)</f>
        <v/>
      </c>
      <c r="H77" s="27">
        <f>IF(A77="","",SUM('Ammortamento'!$B$13/12,'Ammortamento'!$B$14))</f>
        <v/>
      </c>
      <c r="I77" s="27">
        <f>IF(A77="","",SUM(D77,G77,H77))</f>
        <v/>
      </c>
      <c r="J77" s="27">
        <f>IF(OR(C77="",F77=""),"",MAX(0,C77-F77))</f>
        <v/>
      </c>
    </row>
    <row r="78">
      <c r="A78" s="22">
        <f>IF(OR('Ammortamento'!$B$5="",'Ammortamento'!$B$6="",ROW()-17&gt;'Ammortamento'!$B$6*12),"",ROW()-17)</f>
        <v/>
      </c>
      <c r="B78" s="23">
        <f>IF(OR(A78="",'Ammortamento'!$B$9=""),"",EDATE('Ammortamento'!$B$9,A78-1))</f>
        <v/>
      </c>
      <c r="C78" s="24">
        <f>IF(OR(A78="",'Ammortamento'!$B$5=""),"",IF(A78=1,'Ammortamento'!$B$5,J77))</f>
        <v/>
      </c>
      <c r="D78" s="24">
        <f>IF(OR(A78="",C78=""),"",IFERROR(-PMT('Ammortamento'!$B$7/12,'Ammortamento'!$B$6*12,'Ammortamento'!$B$5),0))</f>
        <v/>
      </c>
      <c r="E78" s="24">
        <f>IF(OR(A78="",C78=""),"",C78*'Ammortamento'!$B$7/12)</f>
        <v/>
      </c>
      <c r="F78" s="24">
        <f>IF(OR(D78="",E78=""),"",MAX(0,D78-E78))</f>
        <v/>
      </c>
      <c r="G78" s="24">
        <f>IF(A78="","",'Ammortamento'!$B$12/12)</f>
        <v/>
      </c>
      <c r="H78" s="24">
        <f>IF(A78="","",SUM('Ammortamento'!$B$13/12,'Ammortamento'!$B$14))</f>
        <v/>
      </c>
      <c r="I78" s="24">
        <f>IF(A78="","",SUM(D78,G78,H78))</f>
        <v/>
      </c>
      <c r="J78" s="24">
        <f>IF(OR(C78="",F78=""),"",MAX(0,C78-F78))</f>
        <v/>
      </c>
    </row>
    <row r="79">
      <c r="A79" s="25">
        <f>IF(OR('Ammortamento'!$B$5="",'Ammortamento'!$B$6="",ROW()-17&gt;'Ammortamento'!$B$6*12),"",ROW()-17)</f>
        <v/>
      </c>
      <c r="B79" s="26">
        <f>IF(OR(A79="",'Ammortamento'!$B$9=""),"",EDATE('Ammortamento'!$B$9,A79-1))</f>
        <v/>
      </c>
      <c r="C79" s="27">
        <f>IF(OR(A79="",'Ammortamento'!$B$5=""),"",IF(A79=1,'Ammortamento'!$B$5,J78))</f>
        <v/>
      </c>
      <c r="D79" s="27">
        <f>IF(OR(A79="",C79=""),"",IFERROR(-PMT('Ammortamento'!$B$7/12,'Ammortamento'!$B$6*12,'Ammortamento'!$B$5),0))</f>
        <v/>
      </c>
      <c r="E79" s="27">
        <f>IF(OR(A79="",C79=""),"",C79*'Ammortamento'!$B$7/12)</f>
        <v/>
      </c>
      <c r="F79" s="27">
        <f>IF(OR(D79="",E79=""),"",MAX(0,D79-E79))</f>
        <v/>
      </c>
      <c r="G79" s="27">
        <f>IF(A79="","",'Ammortamento'!$B$12/12)</f>
        <v/>
      </c>
      <c r="H79" s="27">
        <f>IF(A79="","",SUM('Ammortamento'!$B$13/12,'Ammortamento'!$B$14))</f>
        <v/>
      </c>
      <c r="I79" s="27">
        <f>IF(A79="","",SUM(D79,G79,H79))</f>
        <v/>
      </c>
      <c r="J79" s="27">
        <f>IF(OR(C79="",F79=""),"",MAX(0,C79-F79))</f>
        <v/>
      </c>
    </row>
    <row r="80">
      <c r="A80" s="22">
        <f>IF(OR('Ammortamento'!$B$5="",'Ammortamento'!$B$6="",ROW()-17&gt;'Ammortamento'!$B$6*12),"",ROW()-17)</f>
        <v/>
      </c>
      <c r="B80" s="23">
        <f>IF(OR(A80="",'Ammortamento'!$B$9=""),"",EDATE('Ammortamento'!$B$9,A80-1))</f>
        <v/>
      </c>
      <c r="C80" s="24">
        <f>IF(OR(A80="",'Ammortamento'!$B$5=""),"",IF(A80=1,'Ammortamento'!$B$5,J79))</f>
        <v/>
      </c>
      <c r="D80" s="24">
        <f>IF(OR(A80="",C80=""),"",IFERROR(-PMT('Ammortamento'!$B$7/12,'Ammortamento'!$B$6*12,'Ammortamento'!$B$5),0))</f>
        <v/>
      </c>
      <c r="E80" s="24">
        <f>IF(OR(A80="",C80=""),"",C80*'Ammortamento'!$B$7/12)</f>
        <v/>
      </c>
      <c r="F80" s="24">
        <f>IF(OR(D80="",E80=""),"",MAX(0,D80-E80))</f>
        <v/>
      </c>
      <c r="G80" s="24">
        <f>IF(A80="","",'Ammortamento'!$B$12/12)</f>
        <v/>
      </c>
      <c r="H80" s="24">
        <f>IF(A80="","",SUM('Ammortamento'!$B$13/12,'Ammortamento'!$B$14))</f>
        <v/>
      </c>
      <c r="I80" s="24">
        <f>IF(A80="","",SUM(D80,G80,H80))</f>
        <v/>
      </c>
      <c r="J80" s="24">
        <f>IF(OR(C80="",F80=""),"",MAX(0,C80-F80))</f>
        <v/>
      </c>
    </row>
    <row r="81">
      <c r="A81" s="25">
        <f>IF(OR('Ammortamento'!$B$5="",'Ammortamento'!$B$6="",ROW()-17&gt;'Ammortamento'!$B$6*12),"",ROW()-17)</f>
        <v/>
      </c>
      <c r="B81" s="26">
        <f>IF(OR(A81="",'Ammortamento'!$B$9=""),"",EDATE('Ammortamento'!$B$9,A81-1))</f>
        <v/>
      </c>
      <c r="C81" s="27">
        <f>IF(OR(A81="",'Ammortamento'!$B$5=""),"",IF(A81=1,'Ammortamento'!$B$5,J80))</f>
        <v/>
      </c>
      <c r="D81" s="27">
        <f>IF(OR(A81="",C81=""),"",IFERROR(-PMT('Ammortamento'!$B$7/12,'Ammortamento'!$B$6*12,'Ammortamento'!$B$5),0))</f>
        <v/>
      </c>
      <c r="E81" s="27">
        <f>IF(OR(A81="",C81=""),"",C81*'Ammortamento'!$B$7/12)</f>
        <v/>
      </c>
      <c r="F81" s="27">
        <f>IF(OR(D81="",E81=""),"",MAX(0,D81-E81))</f>
        <v/>
      </c>
      <c r="G81" s="27">
        <f>IF(A81="","",'Ammortamento'!$B$12/12)</f>
        <v/>
      </c>
      <c r="H81" s="27">
        <f>IF(A81="","",SUM('Ammortamento'!$B$13/12,'Ammortamento'!$B$14))</f>
        <v/>
      </c>
      <c r="I81" s="27">
        <f>IF(A81="","",SUM(D81,G81,H81))</f>
        <v/>
      </c>
      <c r="J81" s="27">
        <f>IF(OR(C81="",F81=""),"",MAX(0,C81-F81))</f>
        <v/>
      </c>
    </row>
    <row r="82">
      <c r="A82" s="22">
        <f>IF(OR('Ammortamento'!$B$5="",'Ammortamento'!$B$6="",ROW()-17&gt;'Ammortamento'!$B$6*12),"",ROW()-17)</f>
        <v/>
      </c>
      <c r="B82" s="23">
        <f>IF(OR(A82="",'Ammortamento'!$B$9=""),"",EDATE('Ammortamento'!$B$9,A82-1))</f>
        <v/>
      </c>
      <c r="C82" s="24">
        <f>IF(OR(A82="",'Ammortamento'!$B$5=""),"",IF(A82=1,'Ammortamento'!$B$5,J81))</f>
        <v/>
      </c>
      <c r="D82" s="24">
        <f>IF(OR(A82="",C82=""),"",IFERROR(-PMT('Ammortamento'!$B$7/12,'Ammortamento'!$B$6*12,'Ammortamento'!$B$5),0))</f>
        <v/>
      </c>
      <c r="E82" s="24">
        <f>IF(OR(A82="",C82=""),"",C82*'Ammortamento'!$B$7/12)</f>
        <v/>
      </c>
      <c r="F82" s="24">
        <f>IF(OR(D82="",E82=""),"",MAX(0,D82-E82))</f>
        <v/>
      </c>
      <c r="G82" s="24">
        <f>IF(A82="","",'Ammortamento'!$B$12/12)</f>
        <v/>
      </c>
      <c r="H82" s="24">
        <f>IF(A82="","",SUM('Ammortamento'!$B$13/12,'Ammortamento'!$B$14))</f>
        <v/>
      </c>
      <c r="I82" s="24">
        <f>IF(A82="","",SUM(D82,G82,H82))</f>
        <v/>
      </c>
      <c r="J82" s="24">
        <f>IF(OR(C82="",F82=""),"",MAX(0,C82-F82))</f>
        <v/>
      </c>
    </row>
    <row r="83">
      <c r="A83" s="25">
        <f>IF(OR('Ammortamento'!$B$5="",'Ammortamento'!$B$6="",ROW()-17&gt;'Ammortamento'!$B$6*12),"",ROW()-17)</f>
        <v/>
      </c>
      <c r="B83" s="26">
        <f>IF(OR(A83="",'Ammortamento'!$B$9=""),"",EDATE('Ammortamento'!$B$9,A83-1))</f>
        <v/>
      </c>
      <c r="C83" s="27">
        <f>IF(OR(A83="",'Ammortamento'!$B$5=""),"",IF(A83=1,'Ammortamento'!$B$5,J82))</f>
        <v/>
      </c>
      <c r="D83" s="27">
        <f>IF(OR(A83="",C83=""),"",IFERROR(-PMT('Ammortamento'!$B$7/12,'Ammortamento'!$B$6*12,'Ammortamento'!$B$5),0))</f>
        <v/>
      </c>
      <c r="E83" s="27">
        <f>IF(OR(A83="",C83=""),"",C83*'Ammortamento'!$B$7/12)</f>
        <v/>
      </c>
      <c r="F83" s="27">
        <f>IF(OR(D83="",E83=""),"",MAX(0,D83-E83))</f>
        <v/>
      </c>
      <c r="G83" s="27">
        <f>IF(A83="","",'Ammortamento'!$B$12/12)</f>
        <v/>
      </c>
      <c r="H83" s="27">
        <f>IF(A83="","",SUM('Ammortamento'!$B$13/12,'Ammortamento'!$B$14))</f>
        <v/>
      </c>
      <c r="I83" s="27">
        <f>IF(A83="","",SUM(D83,G83,H83))</f>
        <v/>
      </c>
      <c r="J83" s="27">
        <f>IF(OR(C83="",F83=""),"",MAX(0,C83-F83))</f>
        <v/>
      </c>
    </row>
    <row r="84">
      <c r="A84" s="22">
        <f>IF(OR('Ammortamento'!$B$5="",'Ammortamento'!$B$6="",ROW()-17&gt;'Ammortamento'!$B$6*12),"",ROW()-17)</f>
        <v/>
      </c>
      <c r="B84" s="23">
        <f>IF(OR(A84="",'Ammortamento'!$B$9=""),"",EDATE('Ammortamento'!$B$9,A84-1))</f>
        <v/>
      </c>
      <c r="C84" s="24">
        <f>IF(OR(A84="",'Ammortamento'!$B$5=""),"",IF(A84=1,'Ammortamento'!$B$5,J83))</f>
        <v/>
      </c>
      <c r="D84" s="24">
        <f>IF(OR(A84="",C84=""),"",IFERROR(-PMT('Ammortamento'!$B$7/12,'Ammortamento'!$B$6*12,'Ammortamento'!$B$5),0))</f>
        <v/>
      </c>
      <c r="E84" s="24">
        <f>IF(OR(A84="",C84=""),"",C84*'Ammortamento'!$B$7/12)</f>
        <v/>
      </c>
      <c r="F84" s="24">
        <f>IF(OR(D84="",E84=""),"",MAX(0,D84-E84))</f>
        <v/>
      </c>
      <c r="G84" s="24">
        <f>IF(A84="","",'Ammortamento'!$B$12/12)</f>
        <v/>
      </c>
      <c r="H84" s="24">
        <f>IF(A84="","",SUM('Ammortamento'!$B$13/12,'Ammortamento'!$B$14))</f>
        <v/>
      </c>
      <c r="I84" s="24">
        <f>IF(A84="","",SUM(D84,G84,H84))</f>
        <v/>
      </c>
      <c r="J84" s="24">
        <f>IF(OR(C84="",F84=""),"",MAX(0,C84-F84))</f>
        <v/>
      </c>
    </row>
    <row r="85">
      <c r="A85" s="25">
        <f>IF(OR('Ammortamento'!$B$5="",'Ammortamento'!$B$6="",ROW()-17&gt;'Ammortamento'!$B$6*12),"",ROW()-17)</f>
        <v/>
      </c>
      <c r="B85" s="26">
        <f>IF(OR(A85="",'Ammortamento'!$B$9=""),"",EDATE('Ammortamento'!$B$9,A85-1))</f>
        <v/>
      </c>
      <c r="C85" s="27">
        <f>IF(OR(A85="",'Ammortamento'!$B$5=""),"",IF(A85=1,'Ammortamento'!$B$5,J84))</f>
        <v/>
      </c>
      <c r="D85" s="27">
        <f>IF(OR(A85="",C85=""),"",IFERROR(-PMT('Ammortamento'!$B$7/12,'Ammortamento'!$B$6*12,'Ammortamento'!$B$5),0))</f>
        <v/>
      </c>
      <c r="E85" s="27">
        <f>IF(OR(A85="",C85=""),"",C85*'Ammortamento'!$B$7/12)</f>
        <v/>
      </c>
      <c r="F85" s="27">
        <f>IF(OR(D85="",E85=""),"",MAX(0,D85-E85))</f>
        <v/>
      </c>
      <c r="G85" s="27">
        <f>IF(A85="","",'Ammortamento'!$B$12/12)</f>
        <v/>
      </c>
      <c r="H85" s="27">
        <f>IF(A85="","",SUM('Ammortamento'!$B$13/12,'Ammortamento'!$B$14))</f>
        <v/>
      </c>
      <c r="I85" s="27">
        <f>IF(A85="","",SUM(D85,G85,H85))</f>
        <v/>
      </c>
      <c r="J85" s="27">
        <f>IF(OR(C85="",F85=""),"",MAX(0,C85-F85))</f>
        <v/>
      </c>
    </row>
    <row r="86">
      <c r="A86" s="22">
        <f>IF(OR('Ammortamento'!$B$5="",'Ammortamento'!$B$6="",ROW()-17&gt;'Ammortamento'!$B$6*12),"",ROW()-17)</f>
        <v/>
      </c>
      <c r="B86" s="23">
        <f>IF(OR(A86="",'Ammortamento'!$B$9=""),"",EDATE('Ammortamento'!$B$9,A86-1))</f>
        <v/>
      </c>
      <c r="C86" s="24">
        <f>IF(OR(A86="",'Ammortamento'!$B$5=""),"",IF(A86=1,'Ammortamento'!$B$5,J85))</f>
        <v/>
      </c>
      <c r="D86" s="24">
        <f>IF(OR(A86="",C86=""),"",IFERROR(-PMT('Ammortamento'!$B$7/12,'Ammortamento'!$B$6*12,'Ammortamento'!$B$5),0))</f>
        <v/>
      </c>
      <c r="E86" s="24">
        <f>IF(OR(A86="",C86=""),"",C86*'Ammortamento'!$B$7/12)</f>
        <v/>
      </c>
      <c r="F86" s="24">
        <f>IF(OR(D86="",E86=""),"",MAX(0,D86-E86))</f>
        <v/>
      </c>
      <c r="G86" s="24">
        <f>IF(A86="","",'Ammortamento'!$B$12/12)</f>
        <v/>
      </c>
      <c r="H86" s="24">
        <f>IF(A86="","",SUM('Ammortamento'!$B$13/12,'Ammortamento'!$B$14))</f>
        <v/>
      </c>
      <c r="I86" s="24">
        <f>IF(A86="","",SUM(D86,G86,H86))</f>
        <v/>
      </c>
      <c r="J86" s="24">
        <f>IF(OR(C86="",F86=""),"",MAX(0,C86-F86))</f>
        <v/>
      </c>
    </row>
    <row r="87">
      <c r="A87" s="25">
        <f>IF(OR('Ammortamento'!$B$5="",'Ammortamento'!$B$6="",ROW()-17&gt;'Ammortamento'!$B$6*12),"",ROW()-17)</f>
        <v/>
      </c>
      <c r="B87" s="26">
        <f>IF(OR(A87="",'Ammortamento'!$B$9=""),"",EDATE('Ammortamento'!$B$9,A87-1))</f>
        <v/>
      </c>
      <c r="C87" s="27">
        <f>IF(OR(A87="",'Ammortamento'!$B$5=""),"",IF(A87=1,'Ammortamento'!$B$5,J86))</f>
        <v/>
      </c>
      <c r="D87" s="27">
        <f>IF(OR(A87="",C87=""),"",IFERROR(-PMT('Ammortamento'!$B$7/12,'Ammortamento'!$B$6*12,'Ammortamento'!$B$5),0))</f>
        <v/>
      </c>
      <c r="E87" s="27">
        <f>IF(OR(A87="",C87=""),"",C87*'Ammortamento'!$B$7/12)</f>
        <v/>
      </c>
      <c r="F87" s="27">
        <f>IF(OR(D87="",E87=""),"",MAX(0,D87-E87))</f>
        <v/>
      </c>
      <c r="G87" s="27">
        <f>IF(A87="","",'Ammortamento'!$B$12/12)</f>
        <v/>
      </c>
      <c r="H87" s="27">
        <f>IF(A87="","",SUM('Ammortamento'!$B$13/12,'Ammortamento'!$B$14))</f>
        <v/>
      </c>
      <c r="I87" s="27">
        <f>IF(A87="","",SUM(D87,G87,H87))</f>
        <v/>
      </c>
      <c r="J87" s="27">
        <f>IF(OR(C87="",F87=""),"",MAX(0,C87-F87))</f>
        <v/>
      </c>
    </row>
    <row r="88">
      <c r="A88" s="22">
        <f>IF(OR('Ammortamento'!$B$5="",'Ammortamento'!$B$6="",ROW()-17&gt;'Ammortamento'!$B$6*12),"",ROW()-17)</f>
        <v/>
      </c>
      <c r="B88" s="23">
        <f>IF(OR(A88="",'Ammortamento'!$B$9=""),"",EDATE('Ammortamento'!$B$9,A88-1))</f>
        <v/>
      </c>
      <c r="C88" s="24">
        <f>IF(OR(A88="",'Ammortamento'!$B$5=""),"",IF(A88=1,'Ammortamento'!$B$5,J87))</f>
        <v/>
      </c>
      <c r="D88" s="24">
        <f>IF(OR(A88="",C88=""),"",IFERROR(-PMT('Ammortamento'!$B$7/12,'Ammortamento'!$B$6*12,'Ammortamento'!$B$5),0))</f>
        <v/>
      </c>
      <c r="E88" s="24">
        <f>IF(OR(A88="",C88=""),"",C88*'Ammortamento'!$B$7/12)</f>
        <v/>
      </c>
      <c r="F88" s="24">
        <f>IF(OR(D88="",E88=""),"",MAX(0,D88-E88))</f>
        <v/>
      </c>
      <c r="G88" s="24">
        <f>IF(A88="","",'Ammortamento'!$B$12/12)</f>
        <v/>
      </c>
      <c r="H88" s="24">
        <f>IF(A88="","",SUM('Ammortamento'!$B$13/12,'Ammortamento'!$B$14))</f>
        <v/>
      </c>
      <c r="I88" s="24">
        <f>IF(A88="","",SUM(D88,G88,H88))</f>
        <v/>
      </c>
      <c r="J88" s="24">
        <f>IF(OR(C88="",F88=""),"",MAX(0,C88-F88))</f>
        <v/>
      </c>
    </row>
    <row r="89">
      <c r="A89" s="25">
        <f>IF(OR('Ammortamento'!$B$5="",'Ammortamento'!$B$6="",ROW()-17&gt;'Ammortamento'!$B$6*12),"",ROW()-17)</f>
        <v/>
      </c>
      <c r="B89" s="26">
        <f>IF(OR(A89="",'Ammortamento'!$B$9=""),"",EDATE('Ammortamento'!$B$9,A89-1))</f>
        <v/>
      </c>
      <c r="C89" s="27">
        <f>IF(OR(A89="",'Ammortamento'!$B$5=""),"",IF(A89=1,'Ammortamento'!$B$5,J88))</f>
        <v/>
      </c>
      <c r="D89" s="27">
        <f>IF(OR(A89="",C89=""),"",IFERROR(-PMT('Ammortamento'!$B$7/12,'Ammortamento'!$B$6*12,'Ammortamento'!$B$5),0))</f>
        <v/>
      </c>
      <c r="E89" s="27">
        <f>IF(OR(A89="",C89=""),"",C89*'Ammortamento'!$B$7/12)</f>
        <v/>
      </c>
      <c r="F89" s="27">
        <f>IF(OR(D89="",E89=""),"",MAX(0,D89-E89))</f>
        <v/>
      </c>
      <c r="G89" s="27">
        <f>IF(A89="","",'Ammortamento'!$B$12/12)</f>
        <v/>
      </c>
      <c r="H89" s="27">
        <f>IF(A89="","",SUM('Ammortamento'!$B$13/12,'Ammortamento'!$B$14))</f>
        <v/>
      </c>
      <c r="I89" s="27">
        <f>IF(A89="","",SUM(D89,G89,H89))</f>
        <v/>
      </c>
      <c r="J89" s="27">
        <f>IF(OR(C89="",F89=""),"",MAX(0,C89-F89))</f>
        <v/>
      </c>
    </row>
    <row r="90">
      <c r="A90" s="22">
        <f>IF(OR('Ammortamento'!$B$5="",'Ammortamento'!$B$6="",ROW()-17&gt;'Ammortamento'!$B$6*12),"",ROW()-17)</f>
        <v/>
      </c>
      <c r="B90" s="23">
        <f>IF(OR(A90="",'Ammortamento'!$B$9=""),"",EDATE('Ammortamento'!$B$9,A90-1))</f>
        <v/>
      </c>
      <c r="C90" s="24">
        <f>IF(OR(A90="",'Ammortamento'!$B$5=""),"",IF(A90=1,'Ammortamento'!$B$5,J89))</f>
        <v/>
      </c>
      <c r="D90" s="24">
        <f>IF(OR(A90="",C90=""),"",IFERROR(-PMT('Ammortamento'!$B$7/12,'Ammortamento'!$B$6*12,'Ammortamento'!$B$5),0))</f>
        <v/>
      </c>
      <c r="E90" s="24">
        <f>IF(OR(A90="",C90=""),"",C90*'Ammortamento'!$B$7/12)</f>
        <v/>
      </c>
      <c r="F90" s="24">
        <f>IF(OR(D90="",E90=""),"",MAX(0,D90-E90))</f>
        <v/>
      </c>
      <c r="G90" s="24">
        <f>IF(A90="","",'Ammortamento'!$B$12/12)</f>
        <v/>
      </c>
      <c r="H90" s="24">
        <f>IF(A90="","",SUM('Ammortamento'!$B$13/12,'Ammortamento'!$B$14))</f>
        <v/>
      </c>
      <c r="I90" s="24">
        <f>IF(A90="","",SUM(D90,G90,H90))</f>
        <v/>
      </c>
      <c r="J90" s="24">
        <f>IF(OR(C90="",F90=""),"",MAX(0,C90-F90))</f>
        <v/>
      </c>
    </row>
    <row r="91">
      <c r="A91" s="25">
        <f>IF(OR('Ammortamento'!$B$5="",'Ammortamento'!$B$6="",ROW()-17&gt;'Ammortamento'!$B$6*12),"",ROW()-17)</f>
        <v/>
      </c>
      <c r="B91" s="26">
        <f>IF(OR(A91="",'Ammortamento'!$B$9=""),"",EDATE('Ammortamento'!$B$9,A91-1))</f>
        <v/>
      </c>
      <c r="C91" s="27">
        <f>IF(OR(A91="",'Ammortamento'!$B$5=""),"",IF(A91=1,'Ammortamento'!$B$5,J90))</f>
        <v/>
      </c>
      <c r="D91" s="27">
        <f>IF(OR(A91="",C91=""),"",IFERROR(-PMT('Ammortamento'!$B$7/12,'Ammortamento'!$B$6*12,'Ammortamento'!$B$5),0))</f>
        <v/>
      </c>
      <c r="E91" s="27">
        <f>IF(OR(A91="",C91=""),"",C91*'Ammortamento'!$B$7/12)</f>
        <v/>
      </c>
      <c r="F91" s="27">
        <f>IF(OR(D91="",E91=""),"",MAX(0,D91-E91))</f>
        <v/>
      </c>
      <c r="G91" s="27">
        <f>IF(A91="","",'Ammortamento'!$B$12/12)</f>
        <v/>
      </c>
      <c r="H91" s="27">
        <f>IF(A91="","",SUM('Ammortamento'!$B$13/12,'Ammortamento'!$B$14))</f>
        <v/>
      </c>
      <c r="I91" s="27">
        <f>IF(A91="","",SUM(D91,G91,H91))</f>
        <v/>
      </c>
      <c r="J91" s="27">
        <f>IF(OR(C91="",F91=""),"",MAX(0,C91-F91))</f>
        <v/>
      </c>
    </row>
    <row r="92">
      <c r="A92" s="22">
        <f>IF(OR('Ammortamento'!$B$5="",'Ammortamento'!$B$6="",ROW()-17&gt;'Ammortamento'!$B$6*12),"",ROW()-17)</f>
        <v/>
      </c>
      <c r="B92" s="23">
        <f>IF(OR(A92="",'Ammortamento'!$B$9=""),"",EDATE('Ammortamento'!$B$9,A92-1))</f>
        <v/>
      </c>
      <c r="C92" s="24">
        <f>IF(OR(A92="",'Ammortamento'!$B$5=""),"",IF(A92=1,'Ammortamento'!$B$5,J91))</f>
        <v/>
      </c>
      <c r="D92" s="24">
        <f>IF(OR(A92="",C92=""),"",IFERROR(-PMT('Ammortamento'!$B$7/12,'Ammortamento'!$B$6*12,'Ammortamento'!$B$5),0))</f>
        <v/>
      </c>
      <c r="E92" s="24">
        <f>IF(OR(A92="",C92=""),"",C92*'Ammortamento'!$B$7/12)</f>
        <v/>
      </c>
      <c r="F92" s="24">
        <f>IF(OR(D92="",E92=""),"",MAX(0,D92-E92))</f>
        <v/>
      </c>
      <c r="G92" s="24">
        <f>IF(A92="","",'Ammortamento'!$B$12/12)</f>
        <v/>
      </c>
      <c r="H92" s="24">
        <f>IF(A92="","",SUM('Ammortamento'!$B$13/12,'Ammortamento'!$B$14))</f>
        <v/>
      </c>
      <c r="I92" s="24">
        <f>IF(A92="","",SUM(D92,G92,H92))</f>
        <v/>
      </c>
      <c r="J92" s="24">
        <f>IF(OR(C92="",F92=""),"",MAX(0,C92-F92))</f>
        <v/>
      </c>
    </row>
    <row r="93">
      <c r="A93" s="25">
        <f>IF(OR('Ammortamento'!$B$5="",'Ammortamento'!$B$6="",ROW()-17&gt;'Ammortamento'!$B$6*12),"",ROW()-17)</f>
        <v/>
      </c>
      <c r="B93" s="26">
        <f>IF(OR(A93="",'Ammortamento'!$B$9=""),"",EDATE('Ammortamento'!$B$9,A93-1))</f>
        <v/>
      </c>
      <c r="C93" s="27">
        <f>IF(OR(A93="",'Ammortamento'!$B$5=""),"",IF(A93=1,'Ammortamento'!$B$5,J92))</f>
        <v/>
      </c>
      <c r="D93" s="27">
        <f>IF(OR(A93="",C93=""),"",IFERROR(-PMT('Ammortamento'!$B$7/12,'Ammortamento'!$B$6*12,'Ammortamento'!$B$5),0))</f>
        <v/>
      </c>
      <c r="E93" s="27">
        <f>IF(OR(A93="",C93=""),"",C93*'Ammortamento'!$B$7/12)</f>
        <v/>
      </c>
      <c r="F93" s="27">
        <f>IF(OR(D93="",E93=""),"",MAX(0,D93-E93))</f>
        <v/>
      </c>
      <c r="G93" s="27">
        <f>IF(A93="","",'Ammortamento'!$B$12/12)</f>
        <v/>
      </c>
      <c r="H93" s="27">
        <f>IF(A93="","",SUM('Ammortamento'!$B$13/12,'Ammortamento'!$B$14))</f>
        <v/>
      </c>
      <c r="I93" s="27">
        <f>IF(A93="","",SUM(D93,G93,H93))</f>
        <v/>
      </c>
      <c r="J93" s="27">
        <f>IF(OR(C93="",F93=""),"",MAX(0,C93-F93))</f>
        <v/>
      </c>
    </row>
    <row r="94">
      <c r="A94" s="22">
        <f>IF(OR('Ammortamento'!$B$5="",'Ammortamento'!$B$6="",ROW()-17&gt;'Ammortamento'!$B$6*12),"",ROW()-17)</f>
        <v/>
      </c>
      <c r="B94" s="23">
        <f>IF(OR(A94="",'Ammortamento'!$B$9=""),"",EDATE('Ammortamento'!$B$9,A94-1))</f>
        <v/>
      </c>
      <c r="C94" s="24">
        <f>IF(OR(A94="",'Ammortamento'!$B$5=""),"",IF(A94=1,'Ammortamento'!$B$5,J93))</f>
        <v/>
      </c>
      <c r="D94" s="24">
        <f>IF(OR(A94="",C94=""),"",IFERROR(-PMT('Ammortamento'!$B$7/12,'Ammortamento'!$B$6*12,'Ammortamento'!$B$5),0))</f>
        <v/>
      </c>
      <c r="E94" s="24">
        <f>IF(OR(A94="",C94=""),"",C94*'Ammortamento'!$B$7/12)</f>
        <v/>
      </c>
      <c r="F94" s="24">
        <f>IF(OR(D94="",E94=""),"",MAX(0,D94-E94))</f>
        <v/>
      </c>
      <c r="G94" s="24">
        <f>IF(A94="","",'Ammortamento'!$B$12/12)</f>
        <v/>
      </c>
      <c r="H94" s="24">
        <f>IF(A94="","",SUM('Ammortamento'!$B$13/12,'Ammortamento'!$B$14))</f>
        <v/>
      </c>
      <c r="I94" s="24">
        <f>IF(A94="","",SUM(D94,G94,H94))</f>
        <v/>
      </c>
      <c r="J94" s="24">
        <f>IF(OR(C94="",F94=""),"",MAX(0,C94-F94))</f>
        <v/>
      </c>
    </row>
    <row r="95">
      <c r="A95" s="25">
        <f>IF(OR('Ammortamento'!$B$5="",'Ammortamento'!$B$6="",ROW()-17&gt;'Ammortamento'!$B$6*12),"",ROW()-17)</f>
        <v/>
      </c>
      <c r="B95" s="26">
        <f>IF(OR(A95="",'Ammortamento'!$B$9=""),"",EDATE('Ammortamento'!$B$9,A95-1))</f>
        <v/>
      </c>
      <c r="C95" s="27">
        <f>IF(OR(A95="",'Ammortamento'!$B$5=""),"",IF(A95=1,'Ammortamento'!$B$5,J94))</f>
        <v/>
      </c>
      <c r="D95" s="27">
        <f>IF(OR(A95="",C95=""),"",IFERROR(-PMT('Ammortamento'!$B$7/12,'Ammortamento'!$B$6*12,'Ammortamento'!$B$5),0))</f>
        <v/>
      </c>
      <c r="E95" s="27">
        <f>IF(OR(A95="",C95=""),"",C95*'Ammortamento'!$B$7/12)</f>
        <v/>
      </c>
      <c r="F95" s="27">
        <f>IF(OR(D95="",E95=""),"",MAX(0,D95-E95))</f>
        <v/>
      </c>
      <c r="G95" s="27">
        <f>IF(A95="","",'Ammortamento'!$B$12/12)</f>
        <v/>
      </c>
      <c r="H95" s="27">
        <f>IF(A95="","",SUM('Ammortamento'!$B$13/12,'Ammortamento'!$B$14))</f>
        <v/>
      </c>
      <c r="I95" s="27">
        <f>IF(A95="","",SUM(D95,G95,H95))</f>
        <v/>
      </c>
      <c r="J95" s="27">
        <f>IF(OR(C95="",F95=""),"",MAX(0,C95-F95))</f>
        <v/>
      </c>
    </row>
    <row r="96">
      <c r="A96" s="22">
        <f>IF(OR('Ammortamento'!$B$5="",'Ammortamento'!$B$6="",ROW()-17&gt;'Ammortamento'!$B$6*12),"",ROW()-17)</f>
        <v/>
      </c>
      <c r="B96" s="23">
        <f>IF(OR(A96="",'Ammortamento'!$B$9=""),"",EDATE('Ammortamento'!$B$9,A96-1))</f>
        <v/>
      </c>
      <c r="C96" s="24">
        <f>IF(OR(A96="",'Ammortamento'!$B$5=""),"",IF(A96=1,'Ammortamento'!$B$5,J95))</f>
        <v/>
      </c>
      <c r="D96" s="24">
        <f>IF(OR(A96="",C96=""),"",IFERROR(-PMT('Ammortamento'!$B$7/12,'Ammortamento'!$B$6*12,'Ammortamento'!$B$5),0))</f>
        <v/>
      </c>
      <c r="E96" s="24">
        <f>IF(OR(A96="",C96=""),"",C96*'Ammortamento'!$B$7/12)</f>
        <v/>
      </c>
      <c r="F96" s="24">
        <f>IF(OR(D96="",E96=""),"",MAX(0,D96-E96))</f>
        <v/>
      </c>
      <c r="G96" s="24">
        <f>IF(A96="","",'Ammortamento'!$B$12/12)</f>
        <v/>
      </c>
      <c r="H96" s="24">
        <f>IF(A96="","",SUM('Ammortamento'!$B$13/12,'Ammortamento'!$B$14))</f>
        <v/>
      </c>
      <c r="I96" s="24">
        <f>IF(A96="","",SUM(D96,G96,H96))</f>
        <v/>
      </c>
      <c r="J96" s="24">
        <f>IF(OR(C96="",F96=""),"",MAX(0,C96-F96))</f>
        <v/>
      </c>
    </row>
    <row r="97">
      <c r="A97" s="25">
        <f>IF(OR('Ammortamento'!$B$5="",'Ammortamento'!$B$6="",ROW()-17&gt;'Ammortamento'!$B$6*12),"",ROW()-17)</f>
        <v/>
      </c>
      <c r="B97" s="26">
        <f>IF(OR(A97="",'Ammortamento'!$B$9=""),"",EDATE('Ammortamento'!$B$9,A97-1))</f>
        <v/>
      </c>
      <c r="C97" s="27">
        <f>IF(OR(A97="",'Ammortamento'!$B$5=""),"",IF(A97=1,'Ammortamento'!$B$5,J96))</f>
        <v/>
      </c>
      <c r="D97" s="27">
        <f>IF(OR(A97="",C97=""),"",IFERROR(-PMT('Ammortamento'!$B$7/12,'Ammortamento'!$B$6*12,'Ammortamento'!$B$5),0))</f>
        <v/>
      </c>
      <c r="E97" s="27">
        <f>IF(OR(A97="",C97=""),"",C97*'Ammortamento'!$B$7/12)</f>
        <v/>
      </c>
      <c r="F97" s="27">
        <f>IF(OR(D97="",E97=""),"",MAX(0,D97-E97))</f>
        <v/>
      </c>
      <c r="G97" s="27">
        <f>IF(A97="","",'Ammortamento'!$B$12/12)</f>
        <v/>
      </c>
      <c r="H97" s="27">
        <f>IF(A97="","",SUM('Ammortamento'!$B$13/12,'Ammortamento'!$B$14))</f>
        <v/>
      </c>
      <c r="I97" s="27">
        <f>IF(A97="","",SUM(D97,G97,H97))</f>
        <v/>
      </c>
      <c r="J97" s="27">
        <f>IF(OR(C97="",F97=""),"",MAX(0,C97-F97))</f>
        <v/>
      </c>
    </row>
    <row r="98">
      <c r="A98" s="22">
        <f>IF(OR('Ammortamento'!$B$5="",'Ammortamento'!$B$6="",ROW()-17&gt;'Ammortamento'!$B$6*12),"",ROW()-17)</f>
        <v/>
      </c>
      <c r="B98" s="23">
        <f>IF(OR(A98="",'Ammortamento'!$B$9=""),"",EDATE('Ammortamento'!$B$9,A98-1))</f>
        <v/>
      </c>
      <c r="C98" s="24">
        <f>IF(OR(A98="",'Ammortamento'!$B$5=""),"",IF(A98=1,'Ammortamento'!$B$5,J97))</f>
        <v/>
      </c>
      <c r="D98" s="24">
        <f>IF(OR(A98="",C98=""),"",IFERROR(-PMT('Ammortamento'!$B$7/12,'Ammortamento'!$B$6*12,'Ammortamento'!$B$5),0))</f>
        <v/>
      </c>
      <c r="E98" s="24">
        <f>IF(OR(A98="",C98=""),"",C98*'Ammortamento'!$B$7/12)</f>
        <v/>
      </c>
      <c r="F98" s="24">
        <f>IF(OR(D98="",E98=""),"",MAX(0,D98-E98))</f>
        <v/>
      </c>
      <c r="G98" s="24">
        <f>IF(A98="","",'Ammortamento'!$B$12/12)</f>
        <v/>
      </c>
      <c r="H98" s="24">
        <f>IF(A98="","",SUM('Ammortamento'!$B$13/12,'Ammortamento'!$B$14))</f>
        <v/>
      </c>
      <c r="I98" s="24">
        <f>IF(A98="","",SUM(D98,G98,H98))</f>
        <v/>
      </c>
      <c r="J98" s="24">
        <f>IF(OR(C98="",F98=""),"",MAX(0,C98-F98))</f>
        <v/>
      </c>
    </row>
    <row r="99">
      <c r="A99" s="25">
        <f>IF(OR('Ammortamento'!$B$5="",'Ammortamento'!$B$6="",ROW()-17&gt;'Ammortamento'!$B$6*12),"",ROW()-17)</f>
        <v/>
      </c>
      <c r="B99" s="26">
        <f>IF(OR(A99="",'Ammortamento'!$B$9=""),"",EDATE('Ammortamento'!$B$9,A99-1))</f>
        <v/>
      </c>
      <c r="C99" s="27">
        <f>IF(OR(A99="",'Ammortamento'!$B$5=""),"",IF(A99=1,'Ammortamento'!$B$5,J98))</f>
        <v/>
      </c>
      <c r="D99" s="27">
        <f>IF(OR(A99="",C99=""),"",IFERROR(-PMT('Ammortamento'!$B$7/12,'Ammortamento'!$B$6*12,'Ammortamento'!$B$5),0))</f>
        <v/>
      </c>
      <c r="E99" s="27">
        <f>IF(OR(A99="",C99=""),"",C99*'Ammortamento'!$B$7/12)</f>
        <v/>
      </c>
      <c r="F99" s="27">
        <f>IF(OR(D99="",E99=""),"",MAX(0,D99-E99))</f>
        <v/>
      </c>
      <c r="G99" s="27">
        <f>IF(A99="","",'Ammortamento'!$B$12/12)</f>
        <v/>
      </c>
      <c r="H99" s="27">
        <f>IF(A99="","",SUM('Ammortamento'!$B$13/12,'Ammortamento'!$B$14))</f>
        <v/>
      </c>
      <c r="I99" s="27">
        <f>IF(A99="","",SUM(D99,G99,H99))</f>
        <v/>
      </c>
      <c r="J99" s="27">
        <f>IF(OR(C99="",F99=""),"",MAX(0,C99-F99))</f>
        <v/>
      </c>
    </row>
    <row r="100">
      <c r="A100" s="22">
        <f>IF(OR('Ammortamento'!$B$5="",'Ammortamento'!$B$6="",ROW()-17&gt;'Ammortamento'!$B$6*12),"",ROW()-17)</f>
        <v/>
      </c>
      <c r="B100" s="23">
        <f>IF(OR(A100="",'Ammortamento'!$B$9=""),"",EDATE('Ammortamento'!$B$9,A100-1))</f>
        <v/>
      </c>
      <c r="C100" s="24">
        <f>IF(OR(A100="",'Ammortamento'!$B$5=""),"",IF(A100=1,'Ammortamento'!$B$5,J99))</f>
        <v/>
      </c>
      <c r="D100" s="24">
        <f>IF(OR(A100="",C100=""),"",IFERROR(-PMT('Ammortamento'!$B$7/12,'Ammortamento'!$B$6*12,'Ammortamento'!$B$5),0))</f>
        <v/>
      </c>
      <c r="E100" s="24">
        <f>IF(OR(A100="",C100=""),"",C100*'Ammortamento'!$B$7/12)</f>
        <v/>
      </c>
      <c r="F100" s="24">
        <f>IF(OR(D100="",E100=""),"",MAX(0,D100-E100))</f>
        <v/>
      </c>
      <c r="G100" s="24">
        <f>IF(A100="","",'Ammortamento'!$B$12/12)</f>
        <v/>
      </c>
      <c r="H100" s="24">
        <f>IF(A100="","",SUM('Ammortamento'!$B$13/12,'Ammortamento'!$B$14))</f>
        <v/>
      </c>
      <c r="I100" s="24">
        <f>IF(A100="","",SUM(D100,G100,H100))</f>
        <v/>
      </c>
      <c r="J100" s="24">
        <f>IF(OR(C100="",F100=""),"",MAX(0,C100-F100))</f>
        <v/>
      </c>
    </row>
    <row r="101">
      <c r="A101" s="25">
        <f>IF(OR('Ammortamento'!$B$5="",'Ammortamento'!$B$6="",ROW()-17&gt;'Ammortamento'!$B$6*12),"",ROW()-17)</f>
        <v/>
      </c>
      <c r="B101" s="26">
        <f>IF(OR(A101="",'Ammortamento'!$B$9=""),"",EDATE('Ammortamento'!$B$9,A101-1))</f>
        <v/>
      </c>
      <c r="C101" s="27">
        <f>IF(OR(A101="",'Ammortamento'!$B$5=""),"",IF(A101=1,'Ammortamento'!$B$5,J100))</f>
        <v/>
      </c>
      <c r="D101" s="27">
        <f>IF(OR(A101="",C101=""),"",IFERROR(-PMT('Ammortamento'!$B$7/12,'Ammortamento'!$B$6*12,'Ammortamento'!$B$5),0))</f>
        <v/>
      </c>
      <c r="E101" s="27">
        <f>IF(OR(A101="",C101=""),"",C101*'Ammortamento'!$B$7/12)</f>
        <v/>
      </c>
      <c r="F101" s="27">
        <f>IF(OR(D101="",E101=""),"",MAX(0,D101-E101))</f>
        <v/>
      </c>
      <c r="G101" s="27">
        <f>IF(A101="","",'Ammortamento'!$B$12/12)</f>
        <v/>
      </c>
      <c r="H101" s="27">
        <f>IF(A101="","",SUM('Ammortamento'!$B$13/12,'Ammortamento'!$B$14))</f>
        <v/>
      </c>
      <c r="I101" s="27">
        <f>IF(A101="","",SUM(D101,G101,H101))</f>
        <v/>
      </c>
      <c r="J101" s="27">
        <f>IF(OR(C101="",F101=""),"",MAX(0,C101-F101))</f>
        <v/>
      </c>
    </row>
    <row r="102">
      <c r="A102" s="22">
        <f>IF(OR('Ammortamento'!$B$5="",'Ammortamento'!$B$6="",ROW()-17&gt;'Ammortamento'!$B$6*12),"",ROW()-17)</f>
        <v/>
      </c>
      <c r="B102" s="23">
        <f>IF(OR(A102="",'Ammortamento'!$B$9=""),"",EDATE('Ammortamento'!$B$9,A102-1))</f>
        <v/>
      </c>
      <c r="C102" s="24">
        <f>IF(OR(A102="",'Ammortamento'!$B$5=""),"",IF(A102=1,'Ammortamento'!$B$5,J101))</f>
        <v/>
      </c>
      <c r="D102" s="24">
        <f>IF(OR(A102="",C102=""),"",IFERROR(-PMT('Ammortamento'!$B$7/12,'Ammortamento'!$B$6*12,'Ammortamento'!$B$5),0))</f>
        <v/>
      </c>
      <c r="E102" s="24">
        <f>IF(OR(A102="",C102=""),"",C102*'Ammortamento'!$B$7/12)</f>
        <v/>
      </c>
      <c r="F102" s="24">
        <f>IF(OR(D102="",E102=""),"",MAX(0,D102-E102))</f>
        <v/>
      </c>
      <c r="G102" s="24">
        <f>IF(A102="","",'Ammortamento'!$B$12/12)</f>
        <v/>
      </c>
      <c r="H102" s="24">
        <f>IF(A102="","",SUM('Ammortamento'!$B$13/12,'Ammortamento'!$B$14))</f>
        <v/>
      </c>
      <c r="I102" s="24">
        <f>IF(A102="","",SUM(D102,G102,H102))</f>
        <v/>
      </c>
      <c r="J102" s="24">
        <f>IF(OR(C102="",F102=""),"",MAX(0,C102-F102))</f>
        <v/>
      </c>
    </row>
    <row r="103">
      <c r="A103" s="25">
        <f>IF(OR('Ammortamento'!$B$5="",'Ammortamento'!$B$6="",ROW()-17&gt;'Ammortamento'!$B$6*12),"",ROW()-17)</f>
        <v/>
      </c>
      <c r="B103" s="26">
        <f>IF(OR(A103="",'Ammortamento'!$B$9=""),"",EDATE('Ammortamento'!$B$9,A103-1))</f>
        <v/>
      </c>
      <c r="C103" s="27">
        <f>IF(OR(A103="",'Ammortamento'!$B$5=""),"",IF(A103=1,'Ammortamento'!$B$5,J102))</f>
        <v/>
      </c>
      <c r="D103" s="27">
        <f>IF(OR(A103="",C103=""),"",IFERROR(-PMT('Ammortamento'!$B$7/12,'Ammortamento'!$B$6*12,'Ammortamento'!$B$5),0))</f>
        <v/>
      </c>
      <c r="E103" s="27">
        <f>IF(OR(A103="",C103=""),"",C103*'Ammortamento'!$B$7/12)</f>
        <v/>
      </c>
      <c r="F103" s="27">
        <f>IF(OR(D103="",E103=""),"",MAX(0,D103-E103))</f>
        <v/>
      </c>
      <c r="G103" s="27">
        <f>IF(A103="","",'Ammortamento'!$B$12/12)</f>
        <v/>
      </c>
      <c r="H103" s="27">
        <f>IF(A103="","",SUM('Ammortamento'!$B$13/12,'Ammortamento'!$B$14))</f>
        <v/>
      </c>
      <c r="I103" s="27">
        <f>IF(A103="","",SUM(D103,G103,H103))</f>
        <v/>
      </c>
      <c r="J103" s="27">
        <f>IF(OR(C103="",F103=""),"",MAX(0,C103-F103))</f>
        <v/>
      </c>
    </row>
    <row r="104">
      <c r="A104" s="22">
        <f>IF(OR('Ammortamento'!$B$5="",'Ammortamento'!$B$6="",ROW()-17&gt;'Ammortamento'!$B$6*12),"",ROW()-17)</f>
        <v/>
      </c>
      <c r="B104" s="23">
        <f>IF(OR(A104="",'Ammortamento'!$B$9=""),"",EDATE('Ammortamento'!$B$9,A104-1))</f>
        <v/>
      </c>
      <c r="C104" s="24">
        <f>IF(OR(A104="",'Ammortamento'!$B$5=""),"",IF(A104=1,'Ammortamento'!$B$5,J103))</f>
        <v/>
      </c>
      <c r="D104" s="24">
        <f>IF(OR(A104="",C104=""),"",IFERROR(-PMT('Ammortamento'!$B$7/12,'Ammortamento'!$B$6*12,'Ammortamento'!$B$5),0))</f>
        <v/>
      </c>
      <c r="E104" s="24">
        <f>IF(OR(A104="",C104=""),"",C104*'Ammortamento'!$B$7/12)</f>
        <v/>
      </c>
      <c r="F104" s="24">
        <f>IF(OR(D104="",E104=""),"",MAX(0,D104-E104))</f>
        <v/>
      </c>
      <c r="G104" s="24">
        <f>IF(A104="","",'Ammortamento'!$B$12/12)</f>
        <v/>
      </c>
      <c r="H104" s="24">
        <f>IF(A104="","",SUM('Ammortamento'!$B$13/12,'Ammortamento'!$B$14))</f>
        <v/>
      </c>
      <c r="I104" s="24">
        <f>IF(A104="","",SUM(D104,G104,H104))</f>
        <v/>
      </c>
      <c r="J104" s="24">
        <f>IF(OR(C104="",F104=""),"",MAX(0,C104-F104))</f>
        <v/>
      </c>
    </row>
    <row r="105">
      <c r="A105" s="25">
        <f>IF(OR('Ammortamento'!$B$5="",'Ammortamento'!$B$6="",ROW()-17&gt;'Ammortamento'!$B$6*12),"",ROW()-17)</f>
        <v/>
      </c>
      <c r="B105" s="26">
        <f>IF(OR(A105="",'Ammortamento'!$B$9=""),"",EDATE('Ammortamento'!$B$9,A105-1))</f>
        <v/>
      </c>
      <c r="C105" s="27">
        <f>IF(OR(A105="",'Ammortamento'!$B$5=""),"",IF(A105=1,'Ammortamento'!$B$5,J104))</f>
        <v/>
      </c>
      <c r="D105" s="27">
        <f>IF(OR(A105="",C105=""),"",IFERROR(-PMT('Ammortamento'!$B$7/12,'Ammortamento'!$B$6*12,'Ammortamento'!$B$5),0))</f>
        <v/>
      </c>
      <c r="E105" s="27">
        <f>IF(OR(A105="",C105=""),"",C105*'Ammortamento'!$B$7/12)</f>
        <v/>
      </c>
      <c r="F105" s="27">
        <f>IF(OR(D105="",E105=""),"",MAX(0,D105-E105))</f>
        <v/>
      </c>
      <c r="G105" s="27">
        <f>IF(A105="","",'Ammortamento'!$B$12/12)</f>
        <v/>
      </c>
      <c r="H105" s="27">
        <f>IF(A105="","",SUM('Ammortamento'!$B$13/12,'Ammortamento'!$B$14))</f>
        <v/>
      </c>
      <c r="I105" s="27">
        <f>IF(A105="","",SUM(D105,G105,H105))</f>
        <v/>
      </c>
      <c r="J105" s="27">
        <f>IF(OR(C105="",F105=""),"",MAX(0,C105-F105))</f>
        <v/>
      </c>
    </row>
    <row r="106">
      <c r="A106" s="22">
        <f>IF(OR('Ammortamento'!$B$5="",'Ammortamento'!$B$6="",ROW()-17&gt;'Ammortamento'!$B$6*12),"",ROW()-17)</f>
        <v/>
      </c>
      <c r="B106" s="23">
        <f>IF(OR(A106="",'Ammortamento'!$B$9=""),"",EDATE('Ammortamento'!$B$9,A106-1))</f>
        <v/>
      </c>
      <c r="C106" s="24">
        <f>IF(OR(A106="",'Ammortamento'!$B$5=""),"",IF(A106=1,'Ammortamento'!$B$5,J105))</f>
        <v/>
      </c>
      <c r="D106" s="24">
        <f>IF(OR(A106="",C106=""),"",IFERROR(-PMT('Ammortamento'!$B$7/12,'Ammortamento'!$B$6*12,'Ammortamento'!$B$5),0))</f>
        <v/>
      </c>
      <c r="E106" s="24">
        <f>IF(OR(A106="",C106=""),"",C106*'Ammortamento'!$B$7/12)</f>
        <v/>
      </c>
      <c r="F106" s="24">
        <f>IF(OR(D106="",E106=""),"",MAX(0,D106-E106))</f>
        <v/>
      </c>
      <c r="G106" s="24">
        <f>IF(A106="","",'Ammortamento'!$B$12/12)</f>
        <v/>
      </c>
      <c r="H106" s="24">
        <f>IF(A106="","",SUM('Ammortamento'!$B$13/12,'Ammortamento'!$B$14))</f>
        <v/>
      </c>
      <c r="I106" s="24">
        <f>IF(A106="","",SUM(D106,G106,H106))</f>
        <v/>
      </c>
      <c r="J106" s="24">
        <f>IF(OR(C106="",F106=""),"",MAX(0,C106-F106))</f>
        <v/>
      </c>
    </row>
    <row r="107">
      <c r="A107" s="25">
        <f>IF(OR('Ammortamento'!$B$5="",'Ammortamento'!$B$6="",ROW()-17&gt;'Ammortamento'!$B$6*12),"",ROW()-17)</f>
        <v/>
      </c>
      <c r="B107" s="26">
        <f>IF(OR(A107="",'Ammortamento'!$B$9=""),"",EDATE('Ammortamento'!$B$9,A107-1))</f>
        <v/>
      </c>
      <c r="C107" s="27">
        <f>IF(OR(A107="",'Ammortamento'!$B$5=""),"",IF(A107=1,'Ammortamento'!$B$5,J106))</f>
        <v/>
      </c>
      <c r="D107" s="27">
        <f>IF(OR(A107="",C107=""),"",IFERROR(-PMT('Ammortamento'!$B$7/12,'Ammortamento'!$B$6*12,'Ammortamento'!$B$5),0))</f>
        <v/>
      </c>
      <c r="E107" s="27">
        <f>IF(OR(A107="",C107=""),"",C107*'Ammortamento'!$B$7/12)</f>
        <v/>
      </c>
      <c r="F107" s="27">
        <f>IF(OR(D107="",E107=""),"",MAX(0,D107-E107))</f>
        <v/>
      </c>
      <c r="G107" s="27">
        <f>IF(A107="","",'Ammortamento'!$B$12/12)</f>
        <v/>
      </c>
      <c r="H107" s="27">
        <f>IF(A107="","",SUM('Ammortamento'!$B$13/12,'Ammortamento'!$B$14))</f>
        <v/>
      </c>
      <c r="I107" s="27">
        <f>IF(A107="","",SUM(D107,G107,H107))</f>
        <v/>
      </c>
      <c r="J107" s="27">
        <f>IF(OR(C107="",F107=""),"",MAX(0,C107-F107))</f>
        <v/>
      </c>
    </row>
    <row r="108">
      <c r="A108" s="22">
        <f>IF(OR('Ammortamento'!$B$5="",'Ammortamento'!$B$6="",ROW()-17&gt;'Ammortamento'!$B$6*12),"",ROW()-17)</f>
        <v/>
      </c>
      <c r="B108" s="23">
        <f>IF(OR(A108="",'Ammortamento'!$B$9=""),"",EDATE('Ammortamento'!$B$9,A108-1))</f>
        <v/>
      </c>
      <c r="C108" s="24">
        <f>IF(OR(A108="",'Ammortamento'!$B$5=""),"",IF(A108=1,'Ammortamento'!$B$5,J107))</f>
        <v/>
      </c>
      <c r="D108" s="24">
        <f>IF(OR(A108="",C108=""),"",IFERROR(-PMT('Ammortamento'!$B$7/12,'Ammortamento'!$B$6*12,'Ammortamento'!$B$5),0))</f>
        <v/>
      </c>
      <c r="E108" s="24">
        <f>IF(OR(A108="",C108=""),"",C108*'Ammortamento'!$B$7/12)</f>
        <v/>
      </c>
      <c r="F108" s="24">
        <f>IF(OR(D108="",E108=""),"",MAX(0,D108-E108))</f>
        <v/>
      </c>
      <c r="G108" s="24">
        <f>IF(A108="","",'Ammortamento'!$B$12/12)</f>
        <v/>
      </c>
      <c r="H108" s="24">
        <f>IF(A108="","",SUM('Ammortamento'!$B$13/12,'Ammortamento'!$B$14))</f>
        <v/>
      </c>
      <c r="I108" s="24">
        <f>IF(A108="","",SUM(D108,G108,H108))</f>
        <v/>
      </c>
      <c r="J108" s="24">
        <f>IF(OR(C108="",F108=""),"",MAX(0,C108-F108))</f>
        <v/>
      </c>
    </row>
    <row r="109">
      <c r="A109" s="25">
        <f>IF(OR('Ammortamento'!$B$5="",'Ammortamento'!$B$6="",ROW()-17&gt;'Ammortamento'!$B$6*12),"",ROW()-17)</f>
        <v/>
      </c>
      <c r="B109" s="26">
        <f>IF(OR(A109="",'Ammortamento'!$B$9=""),"",EDATE('Ammortamento'!$B$9,A109-1))</f>
        <v/>
      </c>
      <c r="C109" s="27">
        <f>IF(OR(A109="",'Ammortamento'!$B$5=""),"",IF(A109=1,'Ammortamento'!$B$5,J108))</f>
        <v/>
      </c>
      <c r="D109" s="27">
        <f>IF(OR(A109="",C109=""),"",IFERROR(-PMT('Ammortamento'!$B$7/12,'Ammortamento'!$B$6*12,'Ammortamento'!$B$5),0))</f>
        <v/>
      </c>
      <c r="E109" s="27">
        <f>IF(OR(A109="",C109=""),"",C109*'Ammortamento'!$B$7/12)</f>
        <v/>
      </c>
      <c r="F109" s="27">
        <f>IF(OR(D109="",E109=""),"",MAX(0,D109-E109))</f>
        <v/>
      </c>
      <c r="G109" s="27">
        <f>IF(A109="","",'Ammortamento'!$B$12/12)</f>
        <v/>
      </c>
      <c r="H109" s="27">
        <f>IF(A109="","",SUM('Ammortamento'!$B$13/12,'Ammortamento'!$B$14))</f>
        <v/>
      </c>
      <c r="I109" s="27">
        <f>IF(A109="","",SUM(D109,G109,H109))</f>
        <v/>
      </c>
      <c r="J109" s="27">
        <f>IF(OR(C109="",F109=""),"",MAX(0,C109-F109))</f>
        <v/>
      </c>
    </row>
    <row r="110">
      <c r="A110" s="22">
        <f>IF(OR('Ammortamento'!$B$5="",'Ammortamento'!$B$6="",ROW()-17&gt;'Ammortamento'!$B$6*12),"",ROW()-17)</f>
        <v/>
      </c>
      <c r="B110" s="23">
        <f>IF(OR(A110="",'Ammortamento'!$B$9=""),"",EDATE('Ammortamento'!$B$9,A110-1))</f>
        <v/>
      </c>
      <c r="C110" s="24">
        <f>IF(OR(A110="",'Ammortamento'!$B$5=""),"",IF(A110=1,'Ammortamento'!$B$5,J109))</f>
        <v/>
      </c>
      <c r="D110" s="24">
        <f>IF(OR(A110="",C110=""),"",IFERROR(-PMT('Ammortamento'!$B$7/12,'Ammortamento'!$B$6*12,'Ammortamento'!$B$5),0))</f>
        <v/>
      </c>
      <c r="E110" s="24">
        <f>IF(OR(A110="",C110=""),"",C110*'Ammortamento'!$B$7/12)</f>
        <v/>
      </c>
      <c r="F110" s="24">
        <f>IF(OR(D110="",E110=""),"",MAX(0,D110-E110))</f>
        <v/>
      </c>
      <c r="G110" s="24">
        <f>IF(A110="","",'Ammortamento'!$B$12/12)</f>
        <v/>
      </c>
      <c r="H110" s="24">
        <f>IF(A110="","",SUM('Ammortamento'!$B$13/12,'Ammortamento'!$B$14))</f>
        <v/>
      </c>
      <c r="I110" s="24">
        <f>IF(A110="","",SUM(D110,G110,H110))</f>
        <v/>
      </c>
      <c r="J110" s="24">
        <f>IF(OR(C110="",F110=""),"",MAX(0,C110-F110))</f>
        <v/>
      </c>
    </row>
    <row r="111">
      <c r="A111" s="25">
        <f>IF(OR('Ammortamento'!$B$5="",'Ammortamento'!$B$6="",ROW()-17&gt;'Ammortamento'!$B$6*12),"",ROW()-17)</f>
        <v/>
      </c>
      <c r="B111" s="26">
        <f>IF(OR(A111="",'Ammortamento'!$B$9=""),"",EDATE('Ammortamento'!$B$9,A111-1))</f>
        <v/>
      </c>
      <c r="C111" s="27">
        <f>IF(OR(A111="",'Ammortamento'!$B$5=""),"",IF(A111=1,'Ammortamento'!$B$5,J110))</f>
        <v/>
      </c>
      <c r="D111" s="27">
        <f>IF(OR(A111="",C111=""),"",IFERROR(-PMT('Ammortamento'!$B$7/12,'Ammortamento'!$B$6*12,'Ammortamento'!$B$5),0))</f>
        <v/>
      </c>
      <c r="E111" s="27">
        <f>IF(OR(A111="",C111=""),"",C111*'Ammortamento'!$B$7/12)</f>
        <v/>
      </c>
      <c r="F111" s="27">
        <f>IF(OR(D111="",E111=""),"",MAX(0,D111-E111))</f>
        <v/>
      </c>
      <c r="G111" s="27">
        <f>IF(A111="","",'Ammortamento'!$B$12/12)</f>
        <v/>
      </c>
      <c r="H111" s="27">
        <f>IF(A111="","",SUM('Ammortamento'!$B$13/12,'Ammortamento'!$B$14))</f>
        <v/>
      </c>
      <c r="I111" s="27">
        <f>IF(A111="","",SUM(D111,G111,H111))</f>
        <v/>
      </c>
      <c r="J111" s="27">
        <f>IF(OR(C111="",F111=""),"",MAX(0,C111-F111))</f>
        <v/>
      </c>
    </row>
    <row r="112">
      <c r="A112" s="22">
        <f>IF(OR('Ammortamento'!$B$5="",'Ammortamento'!$B$6="",ROW()-17&gt;'Ammortamento'!$B$6*12),"",ROW()-17)</f>
        <v/>
      </c>
      <c r="B112" s="23">
        <f>IF(OR(A112="",'Ammortamento'!$B$9=""),"",EDATE('Ammortamento'!$B$9,A112-1))</f>
        <v/>
      </c>
      <c r="C112" s="24">
        <f>IF(OR(A112="",'Ammortamento'!$B$5=""),"",IF(A112=1,'Ammortamento'!$B$5,J111))</f>
        <v/>
      </c>
      <c r="D112" s="24">
        <f>IF(OR(A112="",C112=""),"",IFERROR(-PMT('Ammortamento'!$B$7/12,'Ammortamento'!$B$6*12,'Ammortamento'!$B$5),0))</f>
        <v/>
      </c>
      <c r="E112" s="24">
        <f>IF(OR(A112="",C112=""),"",C112*'Ammortamento'!$B$7/12)</f>
        <v/>
      </c>
      <c r="F112" s="24">
        <f>IF(OR(D112="",E112=""),"",MAX(0,D112-E112))</f>
        <v/>
      </c>
      <c r="G112" s="24">
        <f>IF(A112="","",'Ammortamento'!$B$12/12)</f>
        <v/>
      </c>
      <c r="H112" s="24">
        <f>IF(A112="","",SUM('Ammortamento'!$B$13/12,'Ammortamento'!$B$14))</f>
        <v/>
      </c>
      <c r="I112" s="24">
        <f>IF(A112="","",SUM(D112,G112,H112))</f>
        <v/>
      </c>
      <c r="J112" s="24">
        <f>IF(OR(C112="",F112=""),"",MAX(0,C112-F112))</f>
        <v/>
      </c>
    </row>
    <row r="113">
      <c r="A113" s="25">
        <f>IF(OR('Ammortamento'!$B$5="",'Ammortamento'!$B$6="",ROW()-17&gt;'Ammortamento'!$B$6*12),"",ROW()-17)</f>
        <v/>
      </c>
      <c r="B113" s="26">
        <f>IF(OR(A113="",'Ammortamento'!$B$9=""),"",EDATE('Ammortamento'!$B$9,A113-1))</f>
        <v/>
      </c>
      <c r="C113" s="27">
        <f>IF(OR(A113="",'Ammortamento'!$B$5=""),"",IF(A113=1,'Ammortamento'!$B$5,J112))</f>
        <v/>
      </c>
      <c r="D113" s="27">
        <f>IF(OR(A113="",C113=""),"",IFERROR(-PMT('Ammortamento'!$B$7/12,'Ammortamento'!$B$6*12,'Ammortamento'!$B$5),0))</f>
        <v/>
      </c>
      <c r="E113" s="27">
        <f>IF(OR(A113="",C113=""),"",C113*'Ammortamento'!$B$7/12)</f>
        <v/>
      </c>
      <c r="F113" s="27">
        <f>IF(OR(D113="",E113=""),"",MAX(0,D113-E113))</f>
        <v/>
      </c>
      <c r="G113" s="27">
        <f>IF(A113="","",'Ammortamento'!$B$12/12)</f>
        <v/>
      </c>
      <c r="H113" s="27">
        <f>IF(A113="","",SUM('Ammortamento'!$B$13/12,'Ammortamento'!$B$14))</f>
        <v/>
      </c>
      <c r="I113" s="27">
        <f>IF(A113="","",SUM(D113,G113,H113))</f>
        <v/>
      </c>
      <c r="J113" s="27">
        <f>IF(OR(C113="",F113=""),"",MAX(0,C113-F113))</f>
        <v/>
      </c>
    </row>
    <row r="114">
      <c r="A114" s="22">
        <f>IF(OR('Ammortamento'!$B$5="",'Ammortamento'!$B$6="",ROW()-17&gt;'Ammortamento'!$B$6*12),"",ROW()-17)</f>
        <v/>
      </c>
      <c r="B114" s="23">
        <f>IF(OR(A114="",'Ammortamento'!$B$9=""),"",EDATE('Ammortamento'!$B$9,A114-1))</f>
        <v/>
      </c>
      <c r="C114" s="24">
        <f>IF(OR(A114="",'Ammortamento'!$B$5=""),"",IF(A114=1,'Ammortamento'!$B$5,J113))</f>
        <v/>
      </c>
      <c r="D114" s="24">
        <f>IF(OR(A114="",C114=""),"",IFERROR(-PMT('Ammortamento'!$B$7/12,'Ammortamento'!$B$6*12,'Ammortamento'!$B$5),0))</f>
        <v/>
      </c>
      <c r="E114" s="24">
        <f>IF(OR(A114="",C114=""),"",C114*'Ammortamento'!$B$7/12)</f>
        <v/>
      </c>
      <c r="F114" s="24">
        <f>IF(OR(D114="",E114=""),"",MAX(0,D114-E114))</f>
        <v/>
      </c>
      <c r="G114" s="24">
        <f>IF(A114="","",'Ammortamento'!$B$12/12)</f>
        <v/>
      </c>
      <c r="H114" s="24">
        <f>IF(A114="","",SUM('Ammortamento'!$B$13/12,'Ammortamento'!$B$14))</f>
        <v/>
      </c>
      <c r="I114" s="24">
        <f>IF(A114="","",SUM(D114,G114,H114))</f>
        <v/>
      </c>
      <c r="J114" s="24">
        <f>IF(OR(C114="",F114=""),"",MAX(0,C114-F114))</f>
        <v/>
      </c>
    </row>
    <row r="115">
      <c r="A115" s="25">
        <f>IF(OR('Ammortamento'!$B$5="",'Ammortamento'!$B$6="",ROW()-17&gt;'Ammortamento'!$B$6*12),"",ROW()-17)</f>
        <v/>
      </c>
      <c r="B115" s="26">
        <f>IF(OR(A115="",'Ammortamento'!$B$9=""),"",EDATE('Ammortamento'!$B$9,A115-1))</f>
        <v/>
      </c>
      <c r="C115" s="27">
        <f>IF(OR(A115="",'Ammortamento'!$B$5=""),"",IF(A115=1,'Ammortamento'!$B$5,J114))</f>
        <v/>
      </c>
      <c r="D115" s="27">
        <f>IF(OR(A115="",C115=""),"",IFERROR(-PMT('Ammortamento'!$B$7/12,'Ammortamento'!$B$6*12,'Ammortamento'!$B$5),0))</f>
        <v/>
      </c>
      <c r="E115" s="27">
        <f>IF(OR(A115="",C115=""),"",C115*'Ammortamento'!$B$7/12)</f>
        <v/>
      </c>
      <c r="F115" s="27">
        <f>IF(OR(D115="",E115=""),"",MAX(0,D115-E115))</f>
        <v/>
      </c>
      <c r="G115" s="27">
        <f>IF(A115="","",'Ammortamento'!$B$12/12)</f>
        <v/>
      </c>
      <c r="H115" s="27">
        <f>IF(A115="","",SUM('Ammortamento'!$B$13/12,'Ammortamento'!$B$14))</f>
        <v/>
      </c>
      <c r="I115" s="27">
        <f>IF(A115="","",SUM(D115,G115,H115))</f>
        <v/>
      </c>
      <c r="J115" s="27">
        <f>IF(OR(C115="",F115=""),"",MAX(0,C115-F115))</f>
        <v/>
      </c>
    </row>
    <row r="116">
      <c r="A116" s="22">
        <f>IF(OR('Ammortamento'!$B$5="",'Ammortamento'!$B$6="",ROW()-17&gt;'Ammortamento'!$B$6*12),"",ROW()-17)</f>
        <v/>
      </c>
      <c r="B116" s="23">
        <f>IF(OR(A116="",'Ammortamento'!$B$9=""),"",EDATE('Ammortamento'!$B$9,A116-1))</f>
        <v/>
      </c>
      <c r="C116" s="24">
        <f>IF(OR(A116="",'Ammortamento'!$B$5=""),"",IF(A116=1,'Ammortamento'!$B$5,J115))</f>
        <v/>
      </c>
      <c r="D116" s="24">
        <f>IF(OR(A116="",C116=""),"",IFERROR(-PMT('Ammortamento'!$B$7/12,'Ammortamento'!$B$6*12,'Ammortamento'!$B$5),0))</f>
        <v/>
      </c>
      <c r="E116" s="24">
        <f>IF(OR(A116="",C116=""),"",C116*'Ammortamento'!$B$7/12)</f>
        <v/>
      </c>
      <c r="F116" s="24">
        <f>IF(OR(D116="",E116=""),"",MAX(0,D116-E116))</f>
        <v/>
      </c>
      <c r="G116" s="24">
        <f>IF(A116="","",'Ammortamento'!$B$12/12)</f>
        <v/>
      </c>
      <c r="H116" s="24">
        <f>IF(A116="","",SUM('Ammortamento'!$B$13/12,'Ammortamento'!$B$14))</f>
        <v/>
      </c>
      <c r="I116" s="24">
        <f>IF(A116="","",SUM(D116,G116,H116))</f>
        <v/>
      </c>
      <c r="J116" s="24">
        <f>IF(OR(C116="",F116=""),"",MAX(0,C116-F116))</f>
        <v/>
      </c>
    </row>
    <row r="117">
      <c r="A117" s="25">
        <f>IF(OR('Ammortamento'!$B$5="",'Ammortamento'!$B$6="",ROW()-17&gt;'Ammortamento'!$B$6*12),"",ROW()-17)</f>
        <v/>
      </c>
      <c r="B117" s="26">
        <f>IF(OR(A117="",'Ammortamento'!$B$9=""),"",EDATE('Ammortamento'!$B$9,A117-1))</f>
        <v/>
      </c>
      <c r="C117" s="27">
        <f>IF(OR(A117="",'Ammortamento'!$B$5=""),"",IF(A117=1,'Ammortamento'!$B$5,J116))</f>
        <v/>
      </c>
      <c r="D117" s="27">
        <f>IF(OR(A117="",C117=""),"",IFERROR(-PMT('Ammortamento'!$B$7/12,'Ammortamento'!$B$6*12,'Ammortamento'!$B$5),0))</f>
        <v/>
      </c>
      <c r="E117" s="27">
        <f>IF(OR(A117="",C117=""),"",C117*'Ammortamento'!$B$7/12)</f>
        <v/>
      </c>
      <c r="F117" s="27">
        <f>IF(OR(D117="",E117=""),"",MAX(0,D117-E117))</f>
        <v/>
      </c>
      <c r="G117" s="27">
        <f>IF(A117="","",'Ammortamento'!$B$12/12)</f>
        <v/>
      </c>
      <c r="H117" s="27">
        <f>IF(A117="","",SUM('Ammortamento'!$B$13/12,'Ammortamento'!$B$14))</f>
        <v/>
      </c>
      <c r="I117" s="27">
        <f>IF(A117="","",SUM(D117,G117,H117))</f>
        <v/>
      </c>
      <c r="J117" s="27">
        <f>IF(OR(C117="",F117=""),"",MAX(0,C117-F117))</f>
        <v/>
      </c>
    </row>
    <row r="118">
      <c r="A118" s="22">
        <f>IF(OR('Ammortamento'!$B$5="",'Ammortamento'!$B$6="",ROW()-17&gt;'Ammortamento'!$B$6*12),"",ROW()-17)</f>
        <v/>
      </c>
      <c r="B118" s="23">
        <f>IF(OR(A118="",'Ammortamento'!$B$9=""),"",EDATE('Ammortamento'!$B$9,A118-1))</f>
        <v/>
      </c>
      <c r="C118" s="24">
        <f>IF(OR(A118="",'Ammortamento'!$B$5=""),"",IF(A118=1,'Ammortamento'!$B$5,J117))</f>
        <v/>
      </c>
      <c r="D118" s="24">
        <f>IF(OR(A118="",C118=""),"",IFERROR(-PMT('Ammortamento'!$B$7/12,'Ammortamento'!$B$6*12,'Ammortamento'!$B$5),0))</f>
        <v/>
      </c>
      <c r="E118" s="24">
        <f>IF(OR(A118="",C118=""),"",C118*'Ammortamento'!$B$7/12)</f>
        <v/>
      </c>
      <c r="F118" s="24">
        <f>IF(OR(D118="",E118=""),"",MAX(0,D118-E118))</f>
        <v/>
      </c>
      <c r="G118" s="24">
        <f>IF(A118="","",'Ammortamento'!$B$12/12)</f>
        <v/>
      </c>
      <c r="H118" s="24">
        <f>IF(A118="","",SUM('Ammortamento'!$B$13/12,'Ammortamento'!$B$14))</f>
        <v/>
      </c>
      <c r="I118" s="24">
        <f>IF(A118="","",SUM(D118,G118,H118))</f>
        <v/>
      </c>
      <c r="J118" s="24">
        <f>IF(OR(C118="",F118=""),"",MAX(0,C118-F118))</f>
        <v/>
      </c>
    </row>
    <row r="119">
      <c r="A119" s="25">
        <f>IF(OR('Ammortamento'!$B$5="",'Ammortamento'!$B$6="",ROW()-17&gt;'Ammortamento'!$B$6*12),"",ROW()-17)</f>
        <v/>
      </c>
      <c r="B119" s="26">
        <f>IF(OR(A119="",'Ammortamento'!$B$9=""),"",EDATE('Ammortamento'!$B$9,A119-1))</f>
        <v/>
      </c>
      <c r="C119" s="27">
        <f>IF(OR(A119="",'Ammortamento'!$B$5=""),"",IF(A119=1,'Ammortamento'!$B$5,J118))</f>
        <v/>
      </c>
      <c r="D119" s="27">
        <f>IF(OR(A119="",C119=""),"",IFERROR(-PMT('Ammortamento'!$B$7/12,'Ammortamento'!$B$6*12,'Ammortamento'!$B$5),0))</f>
        <v/>
      </c>
      <c r="E119" s="27">
        <f>IF(OR(A119="",C119=""),"",C119*'Ammortamento'!$B$7/12)</f>
        <v/>
      </c>
      <c r="F119" s="27">
        <f>IF(OR(D119="",E119=""),"",MAX(0,D119-E119))</f>
        <v/>
      </c>
      <c r="G119" s="27">
        <f>IF(A119="","",'Ammortamento'!$B$12/12)</f>
        <v/>
      </c>
      <c r="H119" s="27">
        <f>IF(A119="","",SUM('Ammortamento'!$B$13/12,'Ammortamento'!$B$14))</f>
        <v/>
      </c>
      <c r="I119" s="27">
        <f>IF(A119="","",SUM(D119,G119,H119))</f>
        <v/>
      </c>
      <c r="J119" s="27">
        <f>IF(OR(C119="",F119=""),"",MAX(0,C119-F119))</f>
        <v/>
      </c>
    </row>
    <row r="120">
      <c r="A120" s="22">
        <f>IF(OR('Ammortamento'!$B$5="",'Ammortamento'!$B$6="",ROW()-17&gt;'Ammortamento'!$B$6*12),"",ROW()-17)</f>
        <v/>
      </c>
      <c r="B120" s="23">
        <f>IF(OR(A120="",'Ammortamento'!$B$9=""),"",EDATE('Ammortamento'!$B$9,A120-1))</f>
        <v/>
      </c>
      <c r="C120" s="24">
        <f>IF(OR(A120="",'Ammortamento'!$B$5=""),"",IF(A120=1,'Ammortamento'!$B$5,J119))</f>
        <v/>
      </c>
      <c r="D120" s="24">
        <f>IF(OR(A120="",C120=""),"",IFERROR(-PMT('Ammortamento'!$B$7/12,'Ammortamento'!$B$6*12,'Ammortamento'!$B$5),0))</f>
        <v/>
      </c>
      <c r="E120" s="24">
        <f>IF(OR(A120="",C120=""),"",C120*'Ammortamento'!$B$7/12)</f>
        <v/>
      </c>
      <c r="F120" s="24">
        <f>IF(OR(D120="",E120=""),"",MAX(0,D120-E120))</f>
        <v/>
      </c>
      <c r="G120" s="24">
        <f>IF(A120="","",'Ammortamento'!$B$12/12)</f>
        <v/>
      </c>
      <c r="H120" s="24">
        <f>IF(A120="","",SUM('Ammortamento'!$B$13/12,'Ammortamento'!$B$14))</f>
        <v/>
      </c>
      <c r="I120" s="24">
        <f>IF(A120="","",SUM(D120,G120,H120))</f>
        <v/>
      </c>
      <c r="J120" s="24">
        <f>IF(OR(C120="",F120=""),"",MAX(0,C120-F120))</f>
        <v/>
      </c>
    </row>
    <row r="121">
      <c r="A121" s="25">
        <f>IF(OR('Ammortamento'!$B$5="",'Ammortamento'!$B$6="",ROW()-17&gt;'Ammortamento'!$B$6*12),"",ROW()-17)</f>
        <v/>
      </c>
      <c r="B121" s="26">
        <f>IF(OR(A121="",'Ammortamento'!$B$9=""),"",EDATE('Ammortamento'!$B$9,A121-1))</f>
        <v/>
      </c>
      <c r="C121" s="27">
        <f>IF(OR(A121="",'Ammortamento'!$B$5=""),"",IF(A121=1,'Ammortamento'!$B$5,J120))</f>
        <v/>
      </c>
      <c r="D121" s="27">
        <f>IF(OR(A121="",C121=""),"",IFERROR(-PMT('Ammortamento'!$B$7/12,'Ammortamento'!$B$6*12,'Ammortamento'!$B$5),0))</f>
        <v/>
      </c>
      <c r="E121" s="27">
        <f>IF(OR(A121="",C121=""),"",C121*'Ammortamento'!$B$7/12)</f>
        <v/>
      </c>
      <c r="F121" s="27">
        <f>IF(OR(D121="",E121=""),"",MAX(0,D121-E121))</f>
        <v/>
      </c>
      <c r="G121" s="27">
        <f>IF(A121="","",'Ammortamento'!$B$12/12)</f>
        <v/>
      </c>
      <c r="H121" s="27">
        <f>IF(A121="","",SUM('Ammortamento'!$B$13/12,'Ammortamento'!$B$14))</f>
        <v/>
      </c>
      <c r="I121" s="27">
        <f>IF(A121="","",SUM(D121,G121,H121))</f>
        <v/>
      </c>
      <c r="J121" s="27">
        <f>IF(OR(C121="",F121=""),"",MAX(0,C121-F121))</f>
        <v/>
      </c>
    </row>
    <row r="122">
      <c r="A122" s="22">
        <f>IF(OR('Ammortamento'!$B$5="",'Ammortamento'!$B$6="",ROW()-17&gt;'Ammortamento'!$B$6*12),"",ROW()-17)</f>
        <v/>
      </c>
      <c r="B122" s="23">
        <f>IF(OR(A122="",'Ammortamento'!$B$9=""),"",EDATE('Ammortamento'!$B$9,A122-1))</f>
        <v/>
      </c>
      <c r="C122" s="24">
        <f>IF(OR(A122="",'Ammortamento'!$B$5=""),"",IF(A122=1,'Ammortamento'!$B$5,J121))</f>
        <v/>
      </c>
      <c r="D122" s="24">
        <f>IF(OR(A122="",C122=""),"",IFERROR(-PMT('Ammortamento'!$B$7/12,'Ammortamento'!$B$6*12,'Ammortamento'!$B$5),0))</f>
        <v/>
      </c>
      <c r="E122" s="24">
        <f>IF(OR(A122="",C122=""),"",C122*'Ammortamento'!$B$7/12)</f>
        <v/>
      </c>
      <c r="F122" s="24">
        <f>IF(OR(D122="",E122=""),"",MAX(0,D122-E122))</f>
        <v/>
      </c>
      <c r="G122" s="24">
        <f>IF(A122="","",'Ammortamento'!$B$12/12)</f>
        <v/>
      </c>
      <c r="H122" s="24">
        <f>IF(A122="","",SUM('Ammortamento'!$B$13/12,'Ammortamento'!$B$14))</f>
        <v/>
      </c>
      <c r="I122" s="24">
        <f>IF(A122="","",SUM(D122,G122,H122))</f>
        <v/>
      </c>
      <c r="J122" s="24">
        <f>IF(OR(C122="",F122=""),"",MAX(0,C122-F122))</f>
        <v/>
      </c>
    </row>
    <row r="123">
      <c r="A123" s="25">
        <f>IF(OR('Ammortamento'!$B$5="",'Ammortamento'!$B$6="",ROW()-17&gt;'Ammortamento'!$B$6*12),"",ROW()-17)</f>
        <v/>
      </c>
      <c r="B123" s="26">
        <f>IF(OR(A123="",'Ammortamento'!$B$9=""),"",EDATE('Ammortamento'!$B$9,A123-1))</f>
        <v/>
      </c>
      <c r="C123" s="27">
        <f>IF(OR(A123="",'Ammortamento'!$B$5=""),"",IF(A123=1,'Ammortamento'!$B$5,J122))</f>
        <v/>
      </c>
      <c r="D123" s="27">
        <f>IF(OR(A123="",C123=""),"",IFERROR(-PMT('Ammortamento'!$B$7/12,'Ammortamento'!$B$6*12,'Ammortamento'!$B$5),0))</f>
        <v/>
      </c>
      <c r="E123" s="27">
        <f>IF(OR(A123="",C123=""),"",C123*'Ammortamento'!$B$7/12)</f>
        <v/>
      </c>
      <c r="F123" s="27">
        <f>IF(OR(D123="",E123=""),"",MAX(0,D123-E123))</f>
        <v/>
      </c>
      <c r="G123" s="27">
        <f>IF(A123="","",'Ammortamento'!$B$12/12)</f>
        <v/>
      </c>
      <c r="H123" s="27">
        <f>IF(A123="","",SUM('Ammortamento'!$B$13/12,'Ammortamento'!$B$14))</f>
        <v/>
      </c>
      <c r="I123" s="27">
        <f>IF(A123="","",SUM(D123,G123,H123))</f>
        <v/>
      </c>
      <c r="J123" s="27">
        <f>IF(OR(C123="",F123=""),"",MAX(0,C123-F123))</f>
        <v/>
      </c>
    </row>
    <row r="124">
      <c r="A124" s="22">
        <f>IF(OR('Ammortamento'!$B$5="",'Ammortamento'!$B$6="",ROW()-17&gt;'Ammortamento'!$B$6*12),"",ROW()-17)</f>
        <v/>
      </c>
      <c r="B124" s="23">
        <f>IF(OR(A124="",'Ammortamento'!$B$9=""),"",EDATE('Ammortamento'!$B$9,A124-1))</f>
        <v/>
      </c>
      <c r="C124" s="24">
        <f>IF(OR(A124="",'Ammortamento'!$B$5=""),"",IF(A124=1,'Ammortamento'!$B$5,J123))</f>
        <v/>
      </c>
      <c r="D124" s="24">
        <f>IF(OR(A124="",C124=""),"",IFERROR(-PMT('Ammortamento'!$B$7/12,'Ammortamento'!$B$6*12,'Ammortamento'!$B$5),0))</f>
        <v/>
      </c>
      <c r="E124" s="24">
        <f>IF(OR(A124="",C124=""),"",C124*'Ammortamento'!$B$7/12)</f>
        <v/>
      </c>
      <c r="F124" s="24">
        <f>IF(OR(D124="",E124=""),"",MAX(0,D124-E124))</f>
        <v/>
      </c>
      <c r="G124" s="24">
        <f>IF(A124="","",'Ammortamento'!$B$12/12)</f>
        <v/>
      </c>
      <c r="H124" s="24">
        <f>IF(A124="","",SUM('Ammortamento'!$B$13/12,'Ammortamento'!$B$14))</f>
        <v/>
      </c>
      <c r="I124" s="24">
        <f>IF(A124="","",SUM(D124,G124,H124))</f>
        <v/>
      </c>
      <c r="J124" s="24">
        <f>IF(OR(C124="",F124=""),"",MAX(0,C124-F124))</f>
        <v/>
      </c>
    </row>
    <row r="125">
      <c r="A125" s="25">
        <f>IF(OR('Ammortamento'!$B$5="",'Ammortamento'!$B$6="",ROW()-17&gt;'Ammortamento'!$B$6*12),"",ROW()-17)</f>
        <v/>
      </c>
      <c r="B125" s="26">
        <f>IF(OR(A125="",'Ammortamento'!$B$9=""),"",EDATE('Ammortamento'!$B$9,A125-1))</f>
        <v/>
      </c>
      <c r="C125" s="27">
        <f>IF(OR(A125="",'Ammortamento'!$B$5=""),"",IF(A125=1,'Ammortamento'!$B$5,J124))</f>
        <v/>
      </c>
      <c r="D125" s="27">
        <f>IF(OR(A125="",C125=""),"",IFERROR(-PMT('Ammortamento'!$B$7/12,'Ammortamento'!$B$6*12,'Ammortamento'!$B$5),0))</f>
        <v/>
      </c>
      <c r="E125" s="27">
        <f>IF(OR(A125="",C125=""),"",C125*'Ammortamento'!$B$7/12)</f>
        <v/>
      </c>
      <c r="F125" s="27">
        <f>IF(OR(D125="",E125=""),"",MAX(0,D125-E125))</f>
        <v/>
      </c>
      <c r="G125" s="27">
        <f>IF(A125="","",'Ammortamento'!$B$12/12)</f>
        <v/>
      </c>
      <c r="H125" s="27">
        <f>IF(A125="","",SUM('Ammortamento'!$B$13/12,'Ammortamento'!$B$14))</f>
        <v/>
      </c>
      <c r="I125" s="27">
        <f>IF(A125="","",SUM(D125,G125,H125))</f>
        <v/>
      </c>
      <c r="J125" s="27">
        <f>IF(OR(C125="",F125=""),"",MAX(0,C125-F125))</f>
        <v/>
      </c>
    </row>
    <row r="126">
      <c r="A126" s="22">
        <f>IF(OR('Ammortamento'!$B$5="",'Ammortamento'!$B$6="",ROW()-17&gt;'Ammortamento'!$B$6*12),"",ROW()-17)</f>
        <v/>
      </c>
      <c r="B126" s="23">
        <f>IF(OR(A126="",'Ammortamento'!$B$9=""),"",EDATE('Ammortamento'!$B$9,A126-1))</f>
        <v/>
      </c>
      <c r="C126" s="24">
        <f>IF(OR(A126="",'Ammortamento'!$B$5=""),"",IF(A126=1,'Ammortamento'!$B$5,J125))</f>
        <v/>
      </c>
      <c r="D126" s="24">
        <f>IF(OR(A126="",C126=""),"",IFERROR(-PMT('Ammortamento'!$B$7/12,'Ammortamento'!$B$6*12,'Ammortamento'!$B$5),0))</f>
        <v/>
      </c>
      <c r="E126" s="24">
        <f>IF(OR(A126="",C126=""),"",C126*'Ammortamento'!$B$7/12)</f>
        <v/>
      </c>
      <c r="F126" s="24">
        <f>IF(OR(D126="",E126=""),"",MAX(0,D126-E126))</f>
        <v/>
      </c>
      <c r="G126" s="24">
        <f>IF(A126="","",'Ammortamento'!$B$12/12)</f>
        <v/>
      </c>
      <c r="H126" s="24">
        <f>IF(A126="","",SUM('Ammortamento'!$B$13/12,'Ammortamento'!$B$14))</f>
        <v/>
      </c>
      <c r="I126" s="24">
        <f>IF(A126="","",SUM(D126,G126,H126))</f>
        <v/>
      </c>
      <c r="J126" s="24">
        <f>IF(OR(C126="",F126=""),"",MAX(0,C126-F126))</f>
        <v/>
      </c>
    </row>
    <row r="127">
      <c r="A127" s="25">
        <f>IF(OR('Ammortamento'!$B$5="",'Ammortamento'!$B$6="",ROW()-17&gt;'Ammortamento'!$B$6*12),"",ROW()-17)</f>
        <v/>
      </c>
      <c r="B127" s="26">
        <f>IF(OR(A127="",'Ammortamento'!$B$9=""),"",EDATE('Ammortamento'!$B$9,A127-1))</f>
        <v/>
      </c>
      <c r="C127" s="27">
        <f>IF(OR(A127="",'Ammortamento'!$B$5=""),"",IF(A127=1,'Ammortamento'!$B$5,J126))</f>
        <v/>
      </c>
      <c r="D127" s="27">
        <f>IF(OR(A127="",C127=""),"",IFERROR(-PMT('Ammortamento'!$B$7/12,'Ammortamento'!$B$6*12,'Ammortamento'!$B$5),0))</f>
        <v/>
      </c>
      <c r="E127" s="27">
        <f>IF(OR(A127="",C127=""),"",C127*'Ammortamento'!$B$7/12)</f>
        <v/>
      </c>
      <c r="F127" s="27">
        <f>IF(OR(D127="",E127=""),"",MAX(0,D127-E127))</f>
        <v/>
      </c>
      <c r="G127" s="27">
        <f>IF(A127="","",'Ammortamento'!$B$12/12)</f>
        <v/>
      </c>
      <c r="H127" s="27">
        <f>IF(A127="","",SUM('Ammortamento'!$B$13/12,'Ammortamento'!$B$14))</f>
        <v/>
      </c>
      <c r="I127" s="27">
        <f>IF(A127="","",SUM(D127,G127,H127))</f>
        <v/>
      </c>
      <c r="J127" s="27">
        <f>IF(OR(C127="",F127=""),"",MAX(0,C127-F127))</f>
        <v/>
      </c>
    </row>
    <row r="128">
      <c r="A128" s="22">
        <f>IF(OR('Ammortamento'!$B$5="",'Ammortamento'!$B$6="",ROW()-17&gt;'Ammortamento'!$B$6*12),"",ROW()-17)</f>
        <v/>
      </c>
      <c r="B128" s="23">
        <f>IF(OR(A128="",'Ammortamento'!$B$9=""),"",EDATE('Ammortamento'!$B$9,A128-1))</f>
        <v/>
      </c>
      <c r="C128" s="24">
        <f>IF(OR(A128="",'Ammortamento'!$B$5=""),"",IF(A128=1,'Ammortamento'!$B$5,J127))</f>
        <v/>
      </c>
      <c r="D128" s="24">
        <f>IF(OR(A128="",C128=""),"",IFERROR(-PMT('Ammortamento'!$B$7/12,'Ammortamento'!$B$6*12,'Ammortamento'!$B$5),0))</f>
        <v/>
      </c>
      <c r="E128" s="24">
        <f>IF(OR(A128="",C128=""),"",C128*'Ammortamento'!$B$7/12)</f>
        <v/>
      </c>
      <c r="F128" s="24">
        <f>IF(OR(D128="",E128=""),"",MAX(0,D128-E128))</f>
        <v/>
      </c>
      <c r="G128" s="24">
        <f>IF(A128="","",'Ammortamento'!$B$12/12)</f>
        <v/>
      </c>
      <c r="H128" s="24">
        <f>IF(A128="","",SUM('Ammortamento'!$B$13/12,'Ammortamento'!$B$14))</f>
        <v/>
      </c>
      <c r="I128" s="24">
        <f>IF(A128="","",SUM(D128,G128,H128))</f>
        <v/>
      </c>
      <c r="J128" s="24">
        <f>IF(OR(C128="",F128=""),"",MAX(0,C128-F128))</f>
        <v/>
      </c>
    </row>
    <row r="129">
      <c r="A129" s="25">
        <f>IF(OR('Ammortamento'!$B$5="",'Ammortamento'!$B$6="",ROW()-17&gt;'Ammortamento'!$B$6*12),"",ROW()-17)</f>
        <v/>
      </c>
      <c r="B129" s="26">
        <f>IF(OR(A129="",'Ammortamento'!$B$9=""),"",EDATE('Ammortamento'!$B$9,A129-1))</f>
        <v/>
      </c>
      <c r="C129" s="27">
        <f>IF(OR(A129="",'Ammortamento'!$B$5=""),"",IF(A129=1,'Ammortamento'!$B$5,J128))</f>
        <v/>
      </c>
      <c r="D129" s="27">
        <f>IF(OR(A129="",C129=""),"",IFERROR(-PMT('Ammortamento'!$B$7/12,'Ammortamento'!$B$6*12,'Ammortamento'!$B$5),0))</f>
        <v/>
      </c>
      <c r="E129" s="27">
        <f>IF(OR(A129="",C129=""),"",C129*'Ammortamento'!$B$7/12)</f>
        <v/>
      </c>
      <c r="F129" s="27">
        <f>IF(OR(D129="",E129=""),"",MAX(0,D129-E129))</f>
        <v/>
      </c>
      <c r="G129" s="27">
        <f>IF(A129="","",'Ammortamento'!$B$12/12)</f>
        <v/>
      </c>
      <c r="H129" s="27">
        <f>IF(A129="","",SUM('Ammortamento'!$B$13/12,'Ammortamento'!$B$14))</f>
        <v/>
      </c>
      <c r="I129" s="27">
        <f>IF(A129="","",SUM(D129,G129,H129))</f>
        <v/>
      </c>
      <c r="J129" s="27">
        <f>IF(OR(C129="",F129=""),"",MAX(0,C129-F129))</f>
        <v/>
      </c>
    </row>
    <row r="130">
      <c r="A130" s="22">
        <f>IF(OR('Ammortamento'!$B$5="",'Ammortamento'!$B$6="",ROW()-17&gt;'Ammortamento'!$B$6*12),"",ROW()-17)</f>
        <v/>
      </c>
      <c r="B130" s="23">
        <f>IF(OR(A130="",'Ammortamento'!$B$9=""),"",EDATE('Ammortamento'!$B$9,A130-1))</f>
        <v/>
      </c>
      <c r="C130" s="24">
        <f>IF(OR(A130="",'Ammortamento'!$B$5=""),"",IF(A130=1,'Ammortamento'!$B$5,J129))</f>
        <v/>
      </c>
      <c r="D130" s="24">
        <f>IF(OR(A130="",C130=""),"",IFERROR(-PMT('Ammortamento'!$B$7/12,'Ammortamento'!$B$6*12,'Ammortamento'!$B$5),0))</f>
        <v/>
      </c>
      <c r="E130" s="24">
        <f>IF(OR(A130="",C130=""),"",C130*'Ammortamento'!$B$7/12)</f>
        <v/>
      </c>
      <c r="F130" s="24">
        <f>IF(OR(D130="",E130=""),"",MAX(0,D130-E130))</f>
        <v/>
      </c>
      <c r="G130" s="24">
        <f>IF(A130="","",'Ammortamento'!$B$12/12)</f>
        <v/>
      </c>
      <c r="H130" s="24">
        <f>IF(A130="","",SUM('Ammortamento'!$B$13/12,'Ammortamento'!$B$14))</f>
        <v/>
      </c>
      <c r="I130" s="24">
        <f>IF(A130="","",SUM(D130,G130,H130))</f>
        <v/>
      </c>
      <c r="J130" s="24">
        <f>IF(OR(C130="",F130=""),"",MAX(0,C130-F130))</f>
        <v/>
      </c>
    </row>
    <row r="131">
      <c r="A131" s="25">
        <f>IF(OR('Ammortamento'!$B$5="",'Ammortamento'!$B$6="",ROW()-17&gt;'Ammortamento'!$B$6*12),"",ROW()-17)</f>
        <v/>
      </c>
      <c r="B131" s="26">
        <f>IF(OR(A131="",'Ammortamento'!$B$9=""),"",EDATE('Ammortamento'!$B$9,A131-1))</f>
        <v/>
      </c>
      <c r="C131" s="27">
        <f>IF(OR(A131="",'Ammortamento'!$B$5=""),"",IF(A131=1,'Ammortamento'!$B$5,J130))</f>
        <v/>
      </c>
      <c r="D131" s="27">
        <f>IF(OR(A131="",C131=""),"",IFERROR(-PMT('Ammortamento'!$B$7/12,'Ammortamento'!$B$6*12,'Ammortamento'!$B$5),0))</f>
        <v/>
      </c>
      <c r="E131" s="27">
        <f>IF(OR(A131="",C131=""),"",C131*'Ammortamento'!$B$7/12)</f>
        <v/>
      </c>
      <c r="F131" s="27">
        <f>IF(OR(D131="",E131=""),"",MAX(0,D131-E131))</f>
        <v/>
      </c>
      <c r="G131" s="27">
        <f>IF(A131="","",'Ammortamento'!$B$12/12)</f>
        <v/>
      </c>
      <c r="H131" s="27">
        <f>IF(A131="","",SUM('Ammortamento'!$B$13/12,'Ammortamento'!$B$14))</f>
        <v/>
      </c>
      <c r="I131" s="27">
        <f>IF(A131="","",SUM(D131,G131,H131))</f>
        <v/>
      </c>
      <c r="J131" s="27">
        <f>IF(OR(C131="",F131=""),"",MAX(0,C131-F131))</f>
        <v/>
      </c>
    </row>
    <row r="132">
      <c r="A132" s="22">
        <f>IF(OR('Ammortamento'!$B$5="",'Ammortamento'!$B$6="",ROW()-17&gt;'Ammortamento'!$B$6*12),"",ROW()-17)</f>
        <v/>
      </c>
      <c r="B132" s="23">
        <f>IF(OR(A132="",'Ammortamento'!$B$9=""),"",EDATE('Ammortamento'!$B$9,A132-1))</f>
        <v/>
      </c>
      <c r="C132" s="24">
        <f>IF(OR(A132="",'Ammortamento'!$B$5=""),"",IF(A132=1,'Ammortamento'!$B$5,J131))</f>
        <v/>
      </c>
      <c r="D132" s="24">
        <f>IF(OR(A132="",C132=""),"",IFERROR(-PMT('Ammortamento'!$B$7/12,'Ammortamento'!$B$6*12,'Ammortamento'!$B$5),0))</f>
        <v/>
      </c>
      <c r="E132" s="24">
        <f>IF(OR(A132="",C132=""),"",C132*'Ammortamento'!$B$7/12)</f>
        <v/>
      </c>
      <c r="F132" s="24">
        <f>IF(OR(D132="",E132=""),"",MAX(0,D132-E132))</f>
        <v/>
      </c>
      <c r="G132" s="24">
        <f>IF(A132="","",'Ammortamento'!$B$12/12)</f>
        <v/>
      </c>
      <c r="H132" s="24">
        <f>IF(A132="","",SUM('Ammortamento'!$B$13/12,'Ammortamento'!$B$14))</f>
        <v/>
      </c>
      <c r="I132" s="24">
        <f>IF(A132="","",SUM(D132,G132,H132))</f>
        <v/>
      </c>
      <c r="J132" s="24">
        <f>IF(OR(C132="",F132=""),"",MAX(0,C132-F132))</f>
        <v/>
      </c>
    </row>
    <row r="133">
      <c r="A133" s="25">
        <f>IF(OR('Ammortamento'!$B$5="",'Ammortamento'!$B$6="",ROW()-17&gt;'Ammortamento'!$B$6*12),"",ROW()-17)</f>
        <v/>
      </c>
      <c r="B133" s="26">
        <f>IF(OR(A133="",'Ammortamento'!$B$9=""),"",EDATE('Ammortamento'!$B$9,A133-1))</f>
        <v/>
      </c>
      <c r="C133" s="27">
        <f>IF(OR(A133="",'Ammortamento'!$B$5=""),"",IF(A133=1,'Ammortamento'!$B$5,J132))</f>
        <v/>
      </c>
      <c r="D133" s="27">
        <f>IF(OR(A133="",C133=""),"",IFERROR(-PMT('Ammortamento'!$B$7/12,'Ammortamento'!$B$6*12,'Ammortamento'!$B$5),0))</f>
        <v/>
      </c>
      <c r="E133" s="27">
        <f>IF(OR(A133="",C133=""),"",C133*'Ammortamento'!$B$7/12)</f>
        <v/>
      </c>
      <c r="F133" s="27">
        <f>IF(OR(D133="",E133=""),"",MAX(0,D133-E133))</f>
        <v/>
      </c>
      <c r="G133" s="27">
        <f>IF(A133="","",'Ammortamento'!$B$12/12)</f>
        <v/>
      </c>
      <c r="H133" s="27">
        <f>IF(A133="","",SUM('Ammortamento'!$B$13/12,'Ammortamento'!$B$14))</f>
        <v/>
      </c>
      <c r="I133" s="27">
        <f>IF(A133="","",SUM(D133,G133,H133))</f>
        <v/>
      </c>
      <c r="J133" s="27">
        <f>IF(OR(C133="",F133=""),"",MAX(0,C133-F133))</f>
        <v/>
      </c>
    </row>
    <row r="134">
      <c r="A134" s="22">
        <f>IF(OR('Ammortamento'!$B$5="",'Ammortamento'!$B$6="",ROW()-17&gt;'Ammortamento'!$B$6*12),"",ROW()-17)</f>
        <v/>
      </c>
      <c r="B134" s="23">
        <f>IF(OR(A134="",'Ammortamento'!$B$9=""),"",EDATE('Ammortamento'!$B$9,A134-1))</f>
        <v/>
      </c>
      <c r="C134" s="24">
        <f>IF(OR(A134="",'Ammortamento'!$B$5=""),"",IF(A134=1,'Ammortamento'!$B$5,J133))</f>
        <v/>
      </c>
      <c r="D134" s="24">
        <f>IF(OR(A134="",C134=""),"",IFERROR(-PMT('Ammortamento'!$B$7/12,'Ammortamento'!$B$6*12,'Ammortamento'!$B$5),0))</f>
        <v/>
      </c>
      <c r="E134" s="24">
        <f>IF(OR(A134="",C134=""),"",C134*'Ammortamento'!$B$7/12)</f>
        <v/>
      </c>
      <c r="F134" s="24">
        <f>IF(OR(D134="",E134=""),"",MAX(0,D134-E134))</f>
        <v/>
      </c>
      <c r="G134" s="24">
        <f>IF(A134="","",'Ammortamento'!$B$12/12)</f>
        <v/>
      </c>
      <c r="H134" s="24">
        <f>IF(A134="","",SUM('Ammortamento'!$B$13/12,'Ammortamento'!$B$14))</f>
        <v/>
      </c>
      <c r="I134" s="24">
        <f>IF(A134="","",SUM(D134,G134,H134))</f>
        <v/>
      </c>
      <c r="J134" s="24">
        <f>IF(OR(C134="",F134=""),"",MAX(0,C134-F134))</f>
        <v/>
      </c>
    </row>
    <row r="135">
      <c r="A135" s="25">
        <f>IF(OR('Ammortamento'!$B$5="",'Ammortamento'!$B$6="",ROW()-17&gt;'Ammortamento'!$B$6*12),"",ROW()-17)</f>
        <v/>
      </c>
      <c r="B135" s="26">
        <f>IF(OR(A135="",'Ammortamento'!$B$9=""),"",EDATE('Ammortamento'!$B$9,A135-1))</f>
        <v/>
      </c>
      <c r="C135" s="27">
        <f>IF(OR(A135="",'Ammortamento'!$B$5=""),"",IF(A135=1,'Ammortamento'!$B$5,J134))</f>
        <v/>
      </c>
      <c r="D135" s="27">
        <f>IF(OR(A135="",C135=""),"",IFERROR(-PMT('Ammortamento'!$B$7/12,'Ammortamento'!$B$6*12,'Ammortamento'!$B$5),0))</f>
        <v/>
      </c>
      <c r="E135" s="27">
        <f>IF(OR(A135="",C135=""),"",C135*'Ammortamento'!$B$7/12)</f>
        <v/>
      </c>
      <c r="F135" s="27">
        <f>IF(OR(D135="",E135=""),"",MAX(0,D135-E135))</f>
        <v/>
      </c>
      <c r="G135" s="27">
        <f>IF(A135="","",'Ammortamento'!$B$12/12)</f>
        <v/>
      </c>
      <c r="H135" s="27">
        <f>IF(A135="","",SUM('Ammortamento'!$B$13/12,'Ammortamento'!$B$14))</f>
        <v/>
      </c>
      <c r="I135" s="27">
        <f>IF(A135="","",SUM(D135,G135,H135))</f>
        <v/>
      </c>
      <c r="J135" s="27">
        <f>IF(OR(C135="",F135=""),"",MAX(0,C135-F135))</f>
        <v/>
      </c>
    </row>
    <row r="136">
      <c r="A136" s="22">
        <f>IF(OR('Ammortamento'!$B$5="",'Ammortamento'!$B$6="",ROW()-17&gt;'Ammortamento'!$B$6*12),"",ROW()-17)</f>
        <v/>
      </c>
      <c r="B136" s="23">
        <f>IF(OR(A136="",'Ammortamento'!$B$9=""),"",EDATE('Ammortamento'!$B$9,A136-1))</f>
        <v/>
      </c>
      <c r="C136" s="24">
        <f>IF(OR(A136="",'Ammortamento'!$B$5=""),"",IF(A136=1,'Ammortamento'!$B$5,J135))</f>
        <v/>
      </c>
      <c r="D136" s="24">
        <f>IF(OR(A136="",C136=""),"",IFERROR(-PMT('Ammortamento'!$B$7/12,'Ammortamento'!$B$6*12,'Ammortamento'!$B$5),0))</f>
        <v/>
      </c>
      <c r="E136" s="24">
        <f>IF(OR(A136="",C136=""),"",C136*'Ammortamento'!$B$7/12)</f>
        <v/>
      </c>
      <c r="F136" s="24">
        <f>IF(OR(D136="",E136=""),"",MAX(0,D136-E136))</f>
        <v/>
      </c>
      <c r="G136" s="24">
        <f>IF(A136="","",'Ammortamento'!$B$12/12)</f>
        <v/>
      </c>
      <c r="H136" s="24">
        <f>IF(A136="","",SUM('Ammortamento'!$B$13/12,'Ammortamento'!$B$14))</f>
        <v/>
      </c>
      <c r="I136" s="24">
        <f>IF(A136="","",SUM(D136,G136,H136))</f>
        <v/>
      </c>
      <c r="J136" s="24">
        <f>IF(OR(C136="",F136=""),"",MAX(0,C136-F136))</f>
        <v/>
      </c>
    </row>
    <row r="137">
      <c r="A137" s="25">
        <f>IF(OR('Ammortamento'!$B$5="",'Ammortamento'!$B$6="",ROW()-17&gt;'Ammortamento'!$B$6*12),"",ROW()-17)</f>
        <v/>
      </c>
      <c r="B137" s="26">
        <f>IF(OR(A137="",'Ammortamento'!$B$9=""),"",EDATE('Ammortamento'!$B$9,A137-1))</f>
        <v/>
      </c>
      <c r="C137" s="27">
        <f>IF(OR(A137="",'Ammortamento'!$B$5=""),"",IF(A137=1,'Ammortamento'!$B$5,J136))</f>
        <v/>
      </c>
      <c r="D137" s="27">
        <f>IF(OR(A137="",C137=""),"",IFERROR(-PMT('Ammortamento'!$B$7/12,'Ammortamento'!$B$6*12,'Ammortamento'!$B$5),0))</f>
        <v/>
      </c>
      <c r="E137" s="27">
        <f>IF(OR(A137="",C137=""),"",C137*'Ammortamento'!$B$7/12)</f>
        <v/>
      </c>
      <c r="F137" s="27">
        <f>IF(OR(D137="",E137=""),"",MAX(0,D137-E137))</f>
        <v/>
      </c>
      <c r="G137" s="27">
        <f>IF(A137="","",'Ammortamento'!$B$12/12)</f>
        <v/>
      </c>
      <c r="H137" s="27">
        <f>IF(A137="","",SUM('Ammortamento'!$B$13/12,'Ammortamento'!$B$14))</f>
        <v/>
      </c>
      <c r="I137" s="27">
        <f>IF(A137="","",SUM(D137,G137,H137))</f>
        <v/>
      </c>
      <c r="J137" s="27">
        <f>IF(OR(C137="",F137=""),"",MAX(0,C137-F137))</f>
        <v/>
      </c>
    </row>
    <row r="138">
      <c r="A138" s="22">
        <f>IF(OR('Ammortamento'!$B$5="",'Ammortamento'!$B$6="",ROW()-17&gt;'Ammortamento'!$B$6*12),"",ROW()-17)</f>
        <v/>
      </c>
      <c r="B138" s="23">
        <f>IF(OR(A138="",'Ammortamento'!$B$9=""),"",EDATE('Ammortamento'!$B$9,A138-1))</f>
        <v/>
      </c>
      <c r="C138" s="24">
        <f>IF(OR(A138="",'Ammortamento'!$B$5=""),"",IF(A138=1,'Ammortamento'!$B$5,J137))</f>
        <v/>
      </c>
      <c r="D138" s="24">
        <f>IF(OR(A138="",C138=""),"",IFERROR(-PMT('Ammortamento'!$B$7/12,'Ammortamento'!$B$6*12,'Ammortamento'!$B$5),0))</f>
        <v/>
      </c>
      <c r="E138" s="24">
        <f>IF(OR(A138="",C138=""),"",C138*'Ammortamento'!$B$7/12)</f>
        <v/>
      </c>
      <c r="F138" s="24">
        <f>IF(OR(D138="",E138=""),"",MAX(0,D138-E138))</f>
        <v/>
      </c>
      <c r="G138" s="24">
        <f>IF(A138="","",'Ammortamento'!$B$12/12)</f>
        <v/>
      </c>
      <c r="H138" s="24">
        <f>IF(A138="","",SUM('Ammortamento'!$B$13/12,'Ammortamento'!$B$14))</f>
        <v/>
      </c>
      <c r="I138" s="24">
        <f>IF(A138="","",SUM(D138,G138,H138))</f>
        <v/>
      </c>
      <c r="J138" s="24">
        <f>IF(OR(C138="",F138=""),"",MAX(0,C138-F138))</f>
        <v/>
      </c>
    </row>
    <row r="139">
      <c r="A139" s="25">
        <f>IF(OR('Ammortamento'!$B$5="",'Ammortamento'!$B$6="",ROW()-17&gt;'Ammortamento'!$B$6*12),"",ROW()-17)</f>
        <v/>
      </c>
      <c r="B139" s="26">
        <f>IF(OR(A139="",'Ammortamento'!$B$9=""),"",EDATE('Ammortamento'!$B$9,A139-1))</f>
        <v/>
      </c>
      <c r="C139" s="27">
        <f>IF(OR(A139="",'Ammortamento'!$B$5=""),"",IF(A139=1,'Ammortamento'!$B$5,J138))</f>
        <v/>
      </c>
      <c r="D139" s="27">
        <f>IF(OR(A139="",C139=""),"",IFERROR(-PMT('Ammortamento'!$B$7/12,'Ammortamento'!$B$6*12,'Ammortamento'!$B$5),0))</f>
        <v/>
      </c>
      <c r="E139" s="27">
        <f>IF(OR(A139="",C139=""),"",C139*'Ammortamento'!$B$7/12)</f>
        <v/>
      </c>
      <c r="F139" s="27">
        <f>IF(OR(D139="",E139=""),"",MAX(0,D139-E139))</f>
        <v/>
      </c>
      <c r="G139" s="27">
        <f>IF(A139="","",'Ammortamento'!$B$12/12)</f>
        <v/>
      </c>
      <c r="H139" s="27">
        <f>IF(A139="","",SUM('Ammortamento'!$B$13/12,'Ammortamento'!$B$14))</f>
        <v/>
      </c>
      <c r="I139" s="27">
        <f>IF(A139="","",SUM(D139,G139,H139))</f>
        <v/>
      </c>
      <c r="J139" s="27">
        <f>IF(OR(C139="",F139=""),"",MAX(0,C139-F139))</f>
        <v/>
      </c>
    </row>
    <row r="140">
      <c r="A140" s="22">
        <f>IF(OR('Ammortamento'!$B$5="",'Ammortamento'!$B$6="",ROW()-17&gt;'Ammortamento'!$B$6*12),"",ROW()-17)</f>
        <v/>
      </c>
      <c r="B140" s="23">
        <f>IF(OR(A140="",'Ammortamento'!$B$9=""),"",EDATE('Ammortamento'!$B$9,A140-1))</f>
        <v/>
      </c>
      <c r="C140" s="24">
        <f>IF(OR(A140="",'Ammortamento'!$B$5=""),"",IF(A140=1,'Ammortamento'!$B$5,J139))</f>
        <v/>
      </c>
      <c r="D140" s="24">
        <f>IF(OR(A140="",C140=""),"",IFERROR(-PMT('Ammortamento'!$B$7/12,'Ammortamento'!$B$6*12,'Ammortamento'!$B$5),0))</f>
        <v/>
      </c>
      <c r="E140" s="24">
        <f>IF(OR(A140="",C140=""),"",C140*'Ammortamento'!$B$7/12)</f>
        <v/>
      </c>
      <c r="F140" s="24">
        <f>IF(OR(D140="",E140=""),"",MAX(0,D140-E140))</f>
        <v/>
      </c>
      <c r="G140" s="24">
        <f>IF(A140="","",'Ammortamento'!$B$12/12)</f>
        <v/>
      </c>
      <c r="H140" s="24">
        <f>IF(A140="","",SUM('Ammortamento'!$B$13/12,'Ammortamento'!$B$14))</f>
        <v/>
      </c>
      <c r="I140" s="24">
        <f>IF(A140="","",SUM(D140,G140,H140))</f>
        <v/>
      </c>
      <c r="J140" s="24">
        <f>IF(OR(C140="",F140=""),"",MAX(0,C140-F140))</f>
        <v/>
      </c>
    </row>
    <row r="141">
      <c r="A141" s="25">
        <f>IF(OR('Ammortamento'!$B$5="",'Ammortamento'!$B$6="",ROW()-17&gt;'Ammortamento'!$B$6*12),"",ROW()-17)</f>
        <v/>
      </c>
      <c r="B141" s="26">
        <f>IF(OR(A141="",'Ammortamento'!$B$9=""),"",EDATE('Ammortamento'!$B$9,A141-1))</f>
        <v/>
      </c>
      <c r="C141" s="27">
        <f>IF(OR(A141="",'Ammortamento'!$B$5=""),"",IF(A141=1,'Ammortamento'!$B$5,J140))</f>
        <v/>
      </c>
      <c r="D141" s="27">
        <f>IF(OR(A141="",C141=""),"",IFERROR(-PMT('Ammortamento'!$B$7/12,'Ammortamento'!$B$6*12,'Ammortamento'!$B$5),0))</f>
        <v/>
      </c>
      <c r="E141" s="27">
        <f>IF(OR(A141="",C141=""),"",C141*'Ammortamento'!$B$7/12)</f>
        <v/>
      </c>
      <c r="F141" s="27">
        <f>IF(OR(D141="",E141=""),"",MAX(0,D141-E141))</f>
        <v/>
      </c>
      <c r="G141" s="27">
        <f>IF(A141="","",'Ammortamento'!$B$12/12)</f>
        <v/>
      </c>
      <c r="H141" s="27">
        <f>IF(A141="","",SUM('Ammortamento'!$B$13/12,'Ammortamento'!$B$14))</f>
        <v/>
      </c>
      <c r="I141" s="27">
        <f>IF(A141="","",SUM(D141,G141,H141))</f>
        <v/>
      </c>
      <c r="J141" s="27">
        <f>IF(OR(C141="",F141=""),"",MAX(0,C141-F141))</f>
        <v/>
      </c>
    </row>
    <row r="142">
      <c r="A142" s="22">
        <f>IF(OR('Ammortamento'!$B$5="",'Ammortamento'!$B$6="",ROW()-17&gt;'Ammortamento'!$B$6*12),"",ROW()-17)</f>
        <v/>
      </c>
      <c r="B142" s="23">
        <f>IF(OR(A142="",'Ammortamento'!$B$9=""),"",EDATE('Ammortamento'!$B$9,A142-1))</f>
        <v/>
      </c>
      <c r="C142" s="24">
        <f>IF(OR(A142="",'Ammortamento'!$B$5=""),"",IF(A142=1,'Ammortamento'!$B$5,J141))</f>
        <v/>
      </c>
      <c r="D142" s="24">
        <f>IF(OR(A142="",C142=""),"",IFERROR(-PMT('Ammortamento'!$B$7/12,'Ammortamento'!$B$6*12,'Ammortamento'!$B$5),0))</f>
        <v/>
      </c>
      <c r="E142" s="24">
        <f>IF(OR(A142="",C142=""),"",C142*'Ammortamento'!$B$7/12)</f>
        <v/>
      </c>
      <c r="F142" s="24">
        <f>IF(OR(D142="",E142=""),"",MAX(0,D142-E142))</f>
        <v/>
      </c>
      <c r="G142" s="24">
        <f>IF(A142="","",'Ammortamento'!$B$12/12)</f>
        <v/>
      </c>
      <c r="H142" s="24">
        <f>IF(A142="","",SUM('Ammortamento'!$B$13/12,'Ammortamento'!$B$14))</f>
        <v/>
      </c>
      <c r="I142" s="24">
        <f>IF(A142="","",SUM(D142,G142,H142))</f>
        <v/>
      </c>
      <c r="J142" s="24">
        <f>IF(OR(C142="",F142=""),"",MAX(0,C142-F142))</f>
        <v/>
      </c>
    </row>
    <row r="143">
      <c r="A143" s="25">
        <f>IF(OR('Ammortamento'!$B$5="",'Ammortamento'!$B$6="",ROW()-17&gt;'Ammortamento'!$B$6*12),"",ROW()-17)</f>
        <v/>
      </c>
      <c r="B143" s="26">
        <f>IF(OR(A143="",'Ammortamento'!$B$9=""),"",EDATE('Ammortamento'!$B$9,A143-1))</f>
        <v/>
      </c>
      <c r="C143" s="27">
        <f>IF(OR(A143="",'Ammortamento'!$B$5=""),"",IF(A143=1,'Ammortamento'!$B$5,J142))</f>
        <v/>
      </c>
      <c r="D143" s="27">
        <f>IF(OR(A143="",C143=""),"",IFERROR(-PMT('Ammortamento'!$B$7/12,'Ammortamento'!$B$6*12,'Ammortamento'!$B$5),0))</f>
        <v/>
      </c>
      <c r="E143" s="27">
        <f>IF(OR(A143="",C143=""),"",C143*'Ammortamento'!$B$7/12)</f>
        <v/>
      </c>
      <c r="F143" s="27">
        <f>IF(OR(D143="",E143=""),"",MAX(0,D143-E143))</f>
        <v/>
      </c>
      <c r="G143" s="27">
        <f>IF(A143="","",'Ammortamento'!$B$12/12)</f>
        <v/>
      </c>
      <c r="H143" s="27">
        <f>IF(A143="","",SUM('Ammortamento'!$B$13/12,'Ammortamento'!$B$14))</f>
        <v/>
      </c>
      <c r="I143" s="27">
        <f>IF(A143="","",SUM(D143,G143,H143))</f>
        <v/>
      </c>
      <c r="J143" s="27">
        <f>IF(OR(C143="",F143=""),"",MAX(0,C143-F143))</f>
        <v/>
      </c>
    </row>
    <row r="144">
      <c r="A144" s="22">
        <f>IF(OR('Ammortamento'!$B$5="",'Ammortamento'!$B$6="",ROW()-17&gt;'Ammortamento'!$B$6*12),"",ROW()-17)</f>
        <v/>
      </c>
      <c r="B144" s="23">
        <f>IF(OR(A144="",'Ammortamento'!$B$9=""),"",EDATE('Ammortamento'!$B$9,A144-1))</f>
        <v/>
      </c>
      <c r="C144" s="24">
        <f>IF(OR(A144="",'Ammortamento'!$B$5=""),"",IF(A144=1,'Ammortamento'!$B$5,J143))</f>
        <v/>
      </c>
      <c r="D144" s="24">
        <f>IF(OR(A144="",C144=""),"",IFERROR(-PMT('Ammortamento'!$B$7/12,'Ammortamento'!$B$6*12,'Ammortamento'!$B$5),0))</f>
        <v/>
      </c>
      <c r="E144" s="24">
        <f>IF(OR(A144="",C144=""),"",C144*'Ammortamento'!$B$7/12)</f>
        <v/>
      </c>
      <c r="F144" s="24">
        <f>IF(OR(D144="",E144=""),"",MAX(0,D144-E144))</f>
        <v/>
      </c>
      <c r="G144" s="24">
        <f>IF(A144="","",'Ammortamento'!$B$12/12)</f>
        <v/>
      </c>
      <c r="H144" s="24">
        <f>IF(A144="","",SUM('Ammortamento'!$B$13/12,'Ammortamento'!$B$14))</f>
        <v/>
      </c>
      <c r="I144" s="24">
        <f>IF(A144="","",SUM(D144,G144,H144))</f>
        <v/>
      </c>
      <c r="J144" s="24">
        <f>IF(OR(C144="",F144=""),"",MAX(0,C144-F144))</f>
        <v/>
      </c>
    </row>
    <row r="145">
      <c r="A145" s="25">
        <f>IF(OR('Ammortamento'!$B$5="",'Ammortamento'!$B$6="",ROW()-17&gt;'Ammortamento'!$B$6*12),"",ROW()-17)</f>
        <v/>
      </c>
      <c r="B145" s="26">
        <f>IF(OR(A145="",'Ammortamento'!$B$9=""),"",EDATE('Ammortamento'!$B$9,A145-1))</f>
        <v/>
      </c>
      <c r="C145" s="27">
        <f>IF(OR(A145="",'Ammortamento'!$B$5=""),"",IF(A145=1,'Ammortamento'!$B$5,J144))</f>
        <v/>
      </c>
      <c r="D145" s="27">
        <f>IF(OR(A145="",C145=""),"",IFERROR(-PMT('Ammortamento'!$B$7/12,'Ammortamento'!$B$6*12,'Ammortamento'!$B$5),0))</f>
        <v/>
      </c>
      <c r="E145" s="27">
        <f>IF(OR(A145="",C145=""),"",C145*'Ammortamento'!$B$7/12)</f>
        <v/>
      </c>
      <c r="F145" s="27">
        <f>IF(OR(D145="",E145=""),"",MAX(0,D145-E145))</f>
        <v/>
      </c>
      <c r="G145" s="27">
        <f>IF(A145="","",'Ammortamento'!$B$12/12)</f>
        <v/>
      </c>
      <c r="H145" s="27">
        <f>IF(A145="","",SUM('Ammortamento'!$B$13/12,'Ammortamento'!$B$14))</f>
        <v/>
      </c>
      <c r="I145" s="27">
        <f>IF(A145="","",SUM(D145,G145,H145))</f>
        <v/>
      </c>
      <c r="J145" s="27">
        <f>IF(OR(C145="",F145=""),"",MAX(0,C145-F145))</f>
        <v/>
      </c>
    </row>
    <row r="146">
      <c r="A146" s="22">
        <f>IF(OR('Ammortamento'!$B$5="",'Ammortamento'!$B$6="",ROW()-17&gt;'Ammortamento'!$B$6*12),"",ROW()-17)</f>
        <v/>
      </c>
      <c r="B146" s="23">
        <f>IF(OR(A146="",'Ammortamento'!$B$9=""),"",EDATE('Ammortamento'!$B$9,A146-1))</f>
        <v/>
      </c>
      <c r="C146" s="24">
        <f>IF(OR(A146="",'Ammortamento'!$B$5=""),"",IF(A146=1,'Ammortamento'!$B$5,J145))</f>
        <v/>
      </c>
      <c r="D146" s="24">
        <f>IF(OR(A146="",C146=""),"",IFERROR(-PMT('Ammortamento'!$B$7/12,'Ammortamento'!$B$6*12,'Ammortamento'!$B$5),0))</f>
        <v/>
      </c>
      <c r="E146" s="24">
        <f>IF(OR(A146="",C146=""),"",C146*'Ammortamento'!$B$7/12)</f>
        <v/>
      </c>
      <c r="F146" s="24">
        <f>IF(OR(D146="",E146=""),"",MAX(0,D146-E146))</f>
        <v/>
      </c>
      <c r="G146" s="24">
        <f>IF(A146="","",'Ammortamento'!$B$12/12)</f>
        <v/>
      </c>
      <c r="H146" s="24">
        <f>IF(A146="","",SUM('Ammortamento'!$B$13/12,'Ammortamento'!$B$14))</f>
        <v/>
      </c>
      <c r="I146" s="24">
        <f>IF(A146="","",SUM(D146,G146,H146))</f>
        <v/>
      </c>
      <c r="J146" s="24">
        <f>IF(OR(C146="",F146=""),"",MAX(0,C146-F146))</f>
        <v/>
      </c>
    </row>
    <row r="147">
      <c r="A147" s="25">
        <f>IF(OR('Ammortamento'!$B$5="",'Ammortamento'!$B$6="",ROW()-17&gt;'Ammortamento'!$B$6*12),"",ROW()-17)</f>
        <v/>
      </c>
      <c r="B147" s="26">
        <f>IF(OR(A147="",'Ammortamento'!$B$9=""),"",EDATE('Ammortamento'!$B$9,A147-1))</f>
        <v/>
      </c>
      <c r="C147" s="27">
        <f>IF(OR(A147="",'Ammortamento'!$B$5=""),"",IF(A147=1,'Ammortamento'!$B$5,J146))</f>
        <v/>
      </c>
      <c r="D147" s="27">
        <f>IF(OR(A147="",C147=""),"",IFERROR(-PMT('Ammortamento'!$B$7/12,'Ammortamento'!$B$6*12,'Ammortamento'!$B$5),0))</f>
        <v/>
      </c>
      <c r="E147" s="27">
        <f>IF(OR(A147="",C147=""),"",C147*'Ammortamento'!$B$7/12)</f>
        <v/>
      </c>
      <c r="F147" s="27">
        <f>IF(OR(D147="",E147=""),"",MAX(0,D147-E147))</f>
        <v/>
      </c>
      <c r="G147" s="27">
        <f>IF(A147="","",'Ammortamento'!$B$12/12)</f>
        <v/>
      </c>
      <c r="H147" s="27">
        <f>IF(A147="","",SUM('Ammortamento'!$B$13/12,'Ammortamento'!$B$14))</f>
        <v/>
      </c>
      <c r="I147" s="27">
        <f>IF(A147="","",SUM(D147,G147,H147))</f>
        <v/>
      </c>
      <c r="J147" s="27">
        <f>IF(OR(C147="",F147=""),"",MAX(0,C147-F147))</f>
        <v/>
      </c>
    </row>
    <row r="148">
      <c r="A148" s="22">
        <f>IF(OR('Ammortamento'!$B$5="",'Ammortamento'!$B$6="",ROW()-17&gt;'Ammortamento'!$B$6*12),"",ROW()-17)</f>
        <v/>
      </c>
      <c r="B148" s="23">
        <f>IF(OR(A148="",'Ammortamento'!$B$9=""),"",EDATE('Ammortamento'!$B$9,A148-1))</f>
        <v/>
      </c>
      <c r="C148" s="24">
        <f>IF(OR(A148="",'Ammortamento'!$B$5=""),"",IF(A148=1,'Ammortamento'!$B$5,J147))</f>
        <v/>
      </c>
      <c r="D148" s="24">
        <f>IF(OR(A148="",C148=""),"",IFERROR(-PMT('Ammortamento'!$B$7/12,'Ammortamento'!$B$6*12,'Ammortamento'!$B$5),0))</f>
        <v/>
      </c>
      <c r="E148" s="24">
        <f>IF(OR(A148="",C148=""),"",C148*'Ammortamento'!$B$7/12)</f>
        <v/>
      </c>
      <c r="F148" s="24">
        <f>IF(OR(D148="",E148=""),"",MAX(0,D148-E148))</f>
        <v/>
      </c>
      <c r="G148" s="24">
        <f>IF(A148="","",'Ammortamento'!$B$12/12)</f>
        <v/>
      </c>
      <c r="H148" s="24">
        <f>IF(A148="","",SUM('Ammortamento'!$B$13/12,'Ammortamento'!$B$14))</f>
        <v/>
      </c>
      <c r="I148" s="24">
        <f>IF(A148="","",SUM(D148,G148,H148))</f>
        <v/>
      </c>
      <c r="J148" s="24">
        <f>IF(OR(C148="",F148=""),"",MAX(0,C148-F148))</f>
        <v/>
      </c>
    </row>
    <row r="149">
      <c r="A149" s="25">
        <f>IF(OR('Ammortamento'!$B$5="",'Ammortamento'!$B$6="",ROW()-17&gt;'Ammortamento'!$B$6*12),"",ROW()-17)</f>
        <v/>
      </c>
      <c r="B149" s="26">
        <f>IF(OR(A149="",'Ammortamento'!$B$9=""),"",EDATE('Ammortamento'!$B$9,A149-1))</f>
        <v/>
      </c>
      <c r="C149" s="27">
        <f>IF(OR(A149="",'Ammortamento'!$B$5=""),"",IF(A149=1,'Ammortamento'!$B$5,J148))</f>
        <v/>
      </c>
      <c r="D149" s="27">
        <f>IF(OR(A149="",C149=""),"",IFERROR(-PMT('Ammortamento'!$B$7/12,'Ammortamento'!$B$6*12,'Ammortamento'!$B$5),0))</f>
        <v/>
      </c>
      <c r="E149" s="27">
        <f>IF(OR(A149="",C149=""),"",C149*'Ammortamento'!$B$7/12)</f>
        <v/>
      </c>
      <c r="F149" s="27">
        <f>IF(OR(D149="",E149=""),"",MAX(0,D149-E149))</f>
        <v/>
      </c>
      <c r="G149" s="27">
        <f>IF(A149="","",'Ammortamento'!$B$12/12)</f>
        <v/>
      </c>
      <c r="H149" s="27">
        <f>IF(A149="","",SUM('Ammortamento'!$B$13/12,'Ammortamento'!$B$14))</f>
        <v/>
      </c>
      <c r="I149" s="27">
        <f>IF(A149="","",SUM(D149,G149,H149))</f>
        <v/>
      </c>
      <c r="J149" s="27">
        <f>IF(OR(C149="",F149=""),"",MAX(0,C149-F149))</f>
        <v/>
      </c>
    </row>
    <row r="150">
      <c r="A150" s="22">
        <f>IF(OR('Ammortamento'!$B$5="",'Ammortamento'!$B$6="",ROW()-17&gt;'Ammortamento'!$B$6*12),"",ROW()-17)</f>
        <v/>
      </c>
      <c r="B150" s="23">
        <f>IF(OR(A150="",'Ammortamento'!$B$9=""),"",EDATE('Ammortamento'!$B$9,A150-1))</f>
        <v/>
      </c>
      <c r="C150" s="24">
        <f>IF(OR(A150="",'Ammortamento'!$B$5=""),"",IF(A150=1,'Ammortamento'!$B$5,J149))</f>
        <v/>
      </c>
      <c r="D150" s="24">
        <f>IF(OR(A150="",C150=""),"",IFERROR(-PMT('Ammortamento'!$B$7/12,'Ammortamento'!$B$6*12,'Ammortamento'!$B$5),0))</f>
        <v/>
      </c>
      <c r="E150" s="24">
        <f>IF(OR(A150="",C150=""),"",C150*'Ammortamento'!$B$7/12)</f>
        <v/>
      </c>
      <c r="F150" s="24">
        <f>IF(OR(D150="",E150=""),"",MAX(0,D150-E150))</f>
        <v/>
      </c>
      <c r="G150" s="24">
        <f>IF(A150="","",'Ammortamento'!$B$12/12)</f>
        <v/>
      </c>
      <c r="H150" s="24">
        <f>IF(A150="","",SUM('Ammortamento'!$B$13/12,'Ammortamento'!$B$14))</f>
        <v/>
      </c>
      <c r="I150" s="24">
        <f>IF(A150="","",SUM(D150,G150,H150))</f>
        <v/>
      </c>
      <c r="J150" s="24">
        <f>IF(OR(C150="",F150=""),"",MAX(0,C150-F150))</f>
        <v/>
      </c>
    </row>
    <row r="151">
      <c r="A151" s="25">
        <f>IF(OR('Ammortamento'!$B$5="",'Ammortamento'!$B$6="",ROW()-17&gt;'Ammortamento'!$B$6*12),"",ROW()-17)</f>
        <v/>
      </c>
      <c r="B151" s="26">
        <f>IF(OR(A151="",'Ammortamento'!$B$9=""),"",EDATE('Ammortamento'!$B$9,A151-1))</f>
        <v/>
      </c>
      <c r="C151" s="27">
        <f>IF(OR(A151="",'Ammortamento'!$B$5=""),"",IF(A151=1,'Ammortamento'!$B$5,J150))</f>
        <v/>
      </c>
      <c r="D151" s="27">
        <f>IF(OR(A151="",C151=""),"",IFERROR(-PMT('Ammortamento'!$B$7/12,'Ammortamento'!$B$6*12,'Ammortamento'!$B$5),0))</f>
        <v/>
      </c>
      <c r="E151" s="27">
        <f>IF(OR(A151="",C151=""),"",C151*'Ammortamento'!$B$7/12)</f>
        <v/>
      </c>
      <c r="F151" s="27">
        <f>IF(OR(D151="",E151=""),"",MAX(0,D151-E151))</f>
        <v/>
      </c>
      <c r="G151" s="27">
        <f>IF(A151="","",'Ammortamento'!$B$12/12)</f>
        <v/>
      </c>
      <c r="H151" s="27">
        <f>IF(A151="","",SUM('Ammortamento'!$B$13/12,'Ammortamento'!$B$14))</f>
        <v/>
      </c>
      <c r="I151" s="27">
        <f>IF(A151="","",SUM(D151,G151,H151))</f>
        <v/>
      </c>
      <c r="J151" s="27">
        <f>IF(OR(C151="",F151=""),"",MAX(0,C151-F151))</f>
        <v/>
      </c>
    </row>
    <row r="152">
      <c r="A152" s="22">
        <f>IF(OR('Ammortamento'!$B$5="",'Ammortamento'!$B$6="",ROW()-17&gt;'Ammortamento'!$B$6*12),"",ROW()-17)</f>
        <v/>
      </c>
      <c r="B152" s="23">
        <f>IF(OR(A152="",'Ammortamento'!$B$9=""),"",EDATE('Ammortamento'!$B$9,A152-1))</f>
        <v/>
      </c>
      <c r="C152" s="24">
        <f>IF(OR(A152="",'Ammortamento'!$B$5=""),"",IF(A152=1,'Ammortamento'!$B$5,J151))</f>
        <v/>
      </c>
      <c r="D152" s="24">
        <f>IF(OR(A152="",C152=""),"",IFERROR(-PMT('Ammortamento'!$B$7/12,'Ammortamento'!$B$6*12,'Ammortamento'!$B$5),0))</f>
        <v/>
      </c>
      <c r="E152" s="24">
        <f>IF(OR(A152="",C152=""),"",C152*'Ammortamento'!$B$7/12)</f>
        <v/>
      </c>
      <c r="F152" s="24">
        <f>IF(OR(D152="",E152=""),"",MAX(0,D152-E152))</f>
        <v/>
      </c>
      <c r="G152" s="24">
        <f>IF(A152="","",'Ammortamento'!$B$12/12)</f>
        <v/>
      </c>
      <c r="H152" s="24">
        <f>IF(A152="","",SUM('Ammortamento'!$B$13/12,'Ammortamento'!$B$14))</f>
        <v/>
      </c>
      <c r="I152" s="24">
        <f>IF(A152="","",SUM(D152,G152,H152))</f>
        <v/>
      </c>
      <c r="J152" s="24">
        <f>IF(OR(C152="",F152=""),"",MAX(0,C152-F152))</f>
        <v/>
      </c>
    </row>
    <row r="153">
      <c r="A153" s="25">
        <f>IF(OR('Ammortamento'!$B$5="",'Ammortamento'!$B$6="",ROW()-17&gt;'Ammortamento'!$B$6*12),"",ROW()-17)</f>
        <v/>
      </c>
      <c r="B153" s="26">
        <f>IF(OR(A153="",'Ammortamento'!$B$9=""),"",EDATE('Ammortamento'!$B$9,A153-1))</f>
        <v/>
      </c>
      <c r="C153" s="27">
        <f>IF(OR(A153="",'Ammortamento'!$B$5=""),"",IF(A153=1,'Ammortamento'!$B$5,J152))</f>
        <v/>
      </c>
      <c r="D153" s="27">
        <f>IF(OR(A153="",C153=""),"",IFERROR(-PMT('Ammortamento'!$B$7/12,'Ammortamento'!$B$6*12,'Ammortamento'!$B$5),0))</f>
        <v/>
      </c>
      <c r="E153" s="27">
        <f>IF(OR(A153="",C153=""),"",C153*'Ammortamento'!$B$7/12)</f>
        <v/>
      </c>
      <c r="F153" s="27">
        <f>IF(OR(D153="",E153=""),"",MAX(0,D153-E153))</f>
        <v/>
      </c>
      <c r="G153" s="27">
        <f>IF(A153="","",'Ammortamento'!$B$12/12)</f>
        <v/>
      </c>
      <c r="H153" s="27">
        <f>IF(A153="","",SUM('Ammortamento'!$B$13/12,'Ammortamento'!$B$14))</f>
        <v/>
      </c>
      <c r="I153" s="27">
        <f>IF(A153="","",SUM(D153,G153,H153))</f>
        <v/>
      </c>
      <c r="J153" s="27">
        <f>IF(OR(C153="",F153=""),"",MAX(0,C153-F153))</f>
        <v/>
      </c>
    </row>
    <row r="154">
      <c r="A154" s="22">
        <f>IF(OR('Ammortamento'!$B$5="",'Ammortamento'!$B$6="",ROW()-17&gt;'Ammortamento'!$B$6*12),"",ROW()-17)</f>
        <v/>
      </c>
      <c r="B154" s="23">
        <f>IF(OR(A154="",'Ammortamento'!$B$9=""),"",EDATE('Ammortamento'!$B$9,A154-1))</f>
        <v/>
      </c>
      <c r="C154" s="24">
        <f>IF(OR(A154="",'Ammortamento'!$B$5=""),"",IF(A154=1,'Ammortamento'!$B$5,J153))</f>
        <v/>
      </c>
      <c r="D154" s="24">
        <f>IF(OR(A154="",C154=""),"",IFERROR(-PMT('Ammortamento'!$B$7/12,'Ammortamento'!$B$6*12,'Ammortamento'!$B$5),0))</f>
        <v/>
      </c>
      <c r="E154" s="24">
        <f>IF(OR(A154="",C154=""),"",C154*'Ammortamento'!$B$7/12)</f>
        <v/>
      </c>
      <c r="F154" s="24">
        <f>IF(OR(D154="",E154=""),"",MAX(0,D154-E154))</f>
        <v/>
      </c>
      <c r="G154" s="24">
        <f>IF(A154="","",'Ammortamento'!$B$12/12)</f>
        <v/>
      </c>
      <c r="H154" s="24">
        <f>IF(A154="","",SUM('Ammortamento'!$B$13/12,'Ammortamento'!$B$14))</f>
        <v/>
      </c>
      <c r="I154" s="24">
        <f>IF(A154="","",SUM(D154,G154,H154))</f>
        <v/>
      </c>
      <c r="J154" s="24">
        <f>IF(OR(C154="",F154=""),"",MAX(0,C154-F154))</f>
        <v/>
      </c>
    </row>
    <row r="155">
      <c r="A155" s="25">
        <f>IF(OR('Ammortamento'!$B$5="",'Ammortamento'!$B$6="",ROW()-17&gt;'Ammortamento'!$B$6*12),"",ROW()-17)</f>
        <v/>
      </c>
      <c r="B155" s="26">
        <f>IF(OR(A155="",'Ammortamento'!$B$9=""),"",EDATE('Ammortamento'!$B$9,A155-1))</f>
        <v/>
      </c>
      <c r="C155" s="27">
        <f>IF(OR(A155="",'Ammortamento'!$B$5=""),"",IF(A155=1,'Ammortamento'!$B$5,J154))</f>
        <v/>
      </c>
      <c r="D155" s="27">
        <f>IF(OR(A155="",C155=""),"",IFERROR(-PMT('Ammortamento'!$B$7/12,'Ammortamento'!$B$6*12,'Ammortamento'!$B$5),0))</f>
        <v/>
      </c>
      <c r="E155" s="27">
        <f>IF(OR(A155="",C155=""),"",C155*'Ammortamento'!$B$7/12)</f>
        <v/>
      </c>
      <c r="F155" s="27">
        <f>IF(OR(D155="",E155=""),"",MAX(0,D155-E155))</f>
        <v/>
      </c>
      <c r="G155" s="27">
        <f>IF(A155="","",'Ammortamento'!$B$12/12)</f>
        <v/>
      </c>
      <c r="H155" s="27">
        <f>IF(A155="","",SUM('Ammortamento'!$B$13/12,'Ammortamento'!$B$14))</f>
        <v/>
      </c>
      <c r="I155" s="27">
        <f>IF(A155="","",SUM(D155,G155,H155))</f>
        <v/>
      </c>
      <c r="J155" s="27">
        <f>IF(OR(C155="",F155=""),"",MAX(0,C155-F155))</f>
        <v/>
      </c>
    </row>
    <row r="156">
      <c r="A156" s="22">
        <f>IF(OR('Ammortamento'!$B$5="",'Ammortamento'!$B$6="",ROW()-17&gt;'Ammortamento'!$B$6*12),"",ROW()-17)</f>
        <v/>
      </c>
      <c r="B156" s="23">
        <f>IF(OR(A156="",'Ammortamento'!$B$9=""),"",EDATE('Ammortamento'!$B$9,A156-1))</f>
        <v/>
      </c>
      <c r="C156" s="24">
        <f>IF(OR(A156="",'Ammortamento'!$B$5=""),"",IF(A156=1,'Ammortamento'!$B$5,J155))</f>
        <v/>
      </c>
      <c r="D156" s="24">
        <f>IF(OR(A156="",C156=""),"",IFERROR(-PMT('Ammortamento'!$B$7/12,'Ammortamento'!$B$6*12,'Ammortamento'!$B$5),0))</f>
        <v/>
      </c>
      <c r="E156" s="24">
        <f>IF(OR(A156="",C156=""),"",C156*'Ammortamento'!$B$7/12)</f>
        <v/>
      </c>
      <c r="F156" s="24">
        <f>IF(OR(D156="",E156=""),"",MAX(0,D156-E156))</f>
        <v/>
      </c>
      <c r="G156" s="24">
        <f>IF(A156="","",'Ammortamento'!$B$12/12)</f>
        <v/>
      </c>
      <c r="H156" s="24">
        <f>IF(A156="","",SUM('Ammortamento'!$B$13/12,'Ammortamento'!$B$14))</f>
        <v/>
      </c>
      <c r="I156" s="24">
        <f>IF(A156="","",SUM(D156,G156,H156))</f>
        <v/>
      </c>
      <c r="J156" s="24">
        <f>IF(OR(C156="",F156=""),"",MAX(0,C156-F156))</f>
        <v/>
      </c>
    </row>
    <row r="157">
      <c r="A157" s="25">
        <f>IF(OR('Ammortamento'!$B$5="",'Ammortamento'!$B$6="",ROW()-17&gt;'Ammortamento'!$B$6*12),"",ROW()-17)</f>
        <v/>
      </c>
      <c r="B157" s="26">
        <f>IF(OR(A157="",'Ammortamento'!$B$9=""),"",EDATE('Ammortamento'!$B$9,A157-1))</f>
        <v/>
      </c>
      <c r="C157" s="27">
        <f>IF(OR(A157="",'Ammortamento'!$B$5=""),"",IF(A157=1,'Ammortamento'!$B$5,J156))</f>
        <v/>
      </c>
      <c r="D157" s="27">
        <f>IF(OR(A157="",C157=""),"",IFERROR(-PMT('Ammortamento'!$B$7/12,'Ammortamento'!$B$6*12,'Ammortamento'!$B$5),0))</f>
        <v/>
      </c>
      <c r="E157" s="27">
        <f>IF(OR(A157="",C157=""),"",C157*'Ammortamento'!$B$7/12)</f>
        <v/>
      </c>
      <c r="F157" s="27">
        <f>IF(OR(D157="",E157=""),"",MAX(0,D157-E157))</f>
        <v/>
      </c>
      <c r="G157" s="27">
        <f>IF(A157="","",'Ammortamento'!$B$12/12)</f>
        <v/>
      </c>
      <c r="H157" s="27">
        <f>IF(A157="","",SUM('Ammortamento'!$B$13/12,'Ammortamento'!$B$14))</f>
        <v/>
      </c>
      <c r="I157" s="27">
        <f>IF(A157="","",SUM(D157,G157,H157))</f>
        <v/>
      </c>
      <c r="J157" s="27">
        <f>IF(OR(C157="",F157=""),"",MAX(0,C157-F157))</f>
        <v/>
      </c>
    </row>
    <row r="158">
      <c r="A158" s="22">
        <f>IF(OR('Ammortamento'!$B$5="",'Ammortamento'!$B$6="",ROW()-17&gt;'Ammortamento'!$B$6*12),"",ROW()-17)</f>
        <v/>
      </c>
      <c r="B158" s="23">
        <f>IF(OR(A158="",'Ammortamento'!$B$9=""),"",EDATE('Ammortamento'!$B$9,A158-1))</f>
        <v/>
      </c>
      <c r="C158" s="24">
        <f>IF(OR(A158="",'Ammortamento'!$B$5=""),"",IF(A158=1,'Ammortamento'!$B$5,J157))</f>
        <v/>
      </c>
      <c r="D158" s="24">
        <f>IF(OR(A158="",C158=""),"",IFERROR(-PMT('Ammortamento'!$B$7/12,'Ammortamento'!$B$6*12,'Ammortamento'!$B$5),0))</f>
        <v/>
      </c>
      <c r="E158" s="24">
        <f>IF(OR(A158="",C158=""),"",C158*'Ammortamento'!$B$7/12)</f>
        <v/>
      </c>
      <c r="F158" s="24">
        <f>IF(OR(D158="",E158=""),"",MAX(0,D158-E158))</f>
        <v/>
      </c>
      <c r="G158" s="24">
        <f>IF(A158="","",'Ammortamento'!$B$12/12)</f>
        <v/>
      </c>
      <c r="H158" s="24">
        <f>IF(A158="","",SUM('Ammortamento'!$B$13/12,'Ammortamento'!$B$14))</f>
        <v/>
      </c>
      <c r="I158" s="24">
        <f>IF(A158="","",SUM(D158,G158,H158))</f>
        <v/>
      </c>
      <c r="J158" s="24">
        <f>IF(OR(C158="",F158=""),"",MAX(0,C158-F158))</f>
        <v/>
      </c>
    </row>
    <row r="159">
      <c r="A159" s="25">
        <f>IF(OR('Ammortamento'!$B$5="",'Ammortamento'!$B$6="",ROW()-17&gt;'Ammortamento'!$B$6*12),"",ROW()-17)</f>
        <v/>
      </c>
      <c r="B159" s="26">
        <f>IF(OR(A159="",'Ammortamento'!$B$9=""),"",EDATE('Ammortamento'!$B$9,A159-1))</f>
        <v/>
      </c>
      <c r="C159" s="27">
        <f>IF(OR(A159="",'Ammortamento'!$B$5=""),"",IF(A159=1,'Ammortamento'!$B$5,J158))</f>
        <v/>
      </c>
      <c r="D159" s="27">
        <f>IF(OR(A159="",C159=""),"",IFERROR(-PMT('Ammortamento'!$B$7/12,'Ammortamento'!$B$6*12,'Ammortamento'!$B$5),0))</f>
        <v/>
      </c>
      <c r="E159" s="27">
        <f>IF(OR(A159="",C159=""),"",C159*'Ammortamento'!$B$7/12)</f>
        <v/>
      </c>
      <c r="F159" s="27">
        <f>IF(OR(D159="",E159=""),"",MAX(0,D159-E159))</f>
        <v/>
      </c>
      <c r="G159" s="27">
        <f>IF(A159="","",'Ammortamento'!$B$12/12)</f>
        <v/>
      </c>
      <c r="H159" s="27">
        <f>IF(A159="","",SUM('Ammortamento'!$B$13/12,'Ammortamento'!$B$14))</f>
        <v/>
      </c>
      <c r="I159" s="27">
        <f>IF(A159="","",SUM(D159,G159,H159))</f>
        <v/>
      </c>
      <c r="J159" s="27">
        <f>IF(OR(C159="",F159=""),"",MAX(0,C159-F159))</f>
        <v/>
      </c>
    </row>
    <row r="160">
      <c r="A160" s="22">
        <f>IF(OR('Ammortamento'!$B$5="",'Ammortamento'!$B$6="",ROW()-17&gt;'Ammortamento'!$B$6*12),"",ROW()-17)</f>
        <v/>
      </c>
      <c r="B160" s="23">
        <f>IF(OR(A160="",'Ammortamento'!$B$9=""),"",EDATE('Ammortamento'!$B$9,A160-1))</f>
        <v/>
      </c>
      <c r="C160" s="24">
        <f>IF(OR(A160="",'Ammortamento'!$B$5=""),"",IF(A160=1,'Ammortamento'!$B$5,J159))</f>
        <v/>
      </c>
      <c r="D160" s="24">
        <f>IF(OR(A160="",C160=""),"",IFERROR(-PMT('Ammortamento'!$B$7/12,'Ammortamento'!$B$6*12,'Ammortamento'!$B$5),0))</f>
        <v/>
      </c>
      <c r="E160" s="24">
        <f>IF(OR(A160="",C160=""),"",C160*'Ammortamento'!$B$7/12)</f>
        <v/>
      </c>
      <c r="F160" s="24">
        <f>IF(OR(D160="",E160=""),"",MAX(0,D160-E160))</f>
        <v/>
      </c>
      <c r="G160" s="24">
        <f>IF(A160="","",'Ammortamento'!$B$12/12)</f>
        <v/>
      </c>
      <c r="H160" s="24">
        <f>IF(A160="","",SUM('Ammortamento'!$B$13/12,'Ammortamento'!$B$14))</f>
        <v/>
      </c>
      <c r="I160" s="24">
        <f>IF(A160="","",SUM(D160,G160,H160))</f>
        <v/>
      </c>
      <c r="J160" s="24">
        <f>IF(OR(C160="",F160=""),"",MAX(0,C160-F160))</f>
        <v/>
      </c>
    </row>
    <row r="161">
      <c r="A161" s="25">
        <f>IF(OR('Ammortamento'!$B$5="",'Ammortamento'!$B$6="",ROW()-17&gt;'Ammortamento'!$B$6*12),"",ROW()-17)</f>
        <v/>
      </c>
      <c r="B161" s="26">
        <f>IF(OR(A161="",'Ammortamento'!$B$9=""),"",EDATE('Ammortamento'!$B$9,A161-1))</f>
        <v/>
      </c>
      <c r="C161" s="27">
        <f>IF(OR(A161="",'Ammortamento'!$B$5=""),"",IF(A161=1,'Ammortamento'!$B$5,J160))</f>
        <v/>
      </c>
      <c r="D161" s="27">
        <f>IF(OR(A161="",C161=""),"",IFERROR(-PMT('Ammortamento'!$B$7/12,'Ammortamento'!$B$6*12,'Ammortamento'!$B$5),0))</f>
        <v/>
      </c>
      <c r="E161" s="27">
        <f>IF(OR(A161="",C161=""),"",C161*'Ammortamento'!$B$7/12)</f>
        <v/>
      </c>
      <c r="F161" s="27">
        <f>IF(OR(D161="",E161=""),"",MAX(0,D161-E161))</f>
        <v/>
      </c>
      <c r="G161" s="27">
        <f>IF(A161="","",'Ammortamento'!$B$12/12)</f>
        <v/>
      </c>
      <c r="H161" s="27">
        <f>IF(A161="","",SUM('Ammortamento'!$B$13/12,'Ammortamento'!$B$14))</f>
        <v/>
      </c>
      <c r="I161" s="27">
        <f>IF(A161="","",SUM(D161,G161,H161))</f>
        <v/>
      </c>
      <c r="J161" s="27">
        <f>IF(OR(C161="",F161=""),"",MAX(0,C161-F161))</f>
        <v/>
      </c>
    </row>
    <row r="162">
      <c r="A162" s="22">
        <f>IF(OR('Ammortamento'!$B$5="",'Ammortamento'!$B$6="",ROW()-17&gt;'Ammortamento'!$B$6*12),"",ROW()-17)</f>
        <v/>
      </c>
      <c r="B162" s="23">
        <f>IF(OR(A162="",'Ammortamento'!$B$9=""),"",EDATE('Ammortamento'!$B$9,A162-1))</f>
        <v/>
      </c>
      <c r="C162" s="24">
        <f>IF(OR(A162="",'Ammortamento'!$B$5=""),"",IF(A162=1,'Ammortamento'!$B$5,J161))</f>
        <v/>
      </c>
      <c r="D162" s="24">
        <f>IF(OR(A162="",C162=""),"",IFERROR(-PMT('Ammortamento'!$B$7/12,'Ammortamento'!$B$6*12,'Ammortamento'!$B$5),0))</f>
        <v/>
      </c>
      <c r="E162" s="24">
        <f>IF(OR(A162="",C162=""),"",C162*'Ammortamento'!$B$7/12)</f>
        <v/>
      </c>
      <c r="F162" s="24">
        <f>IF(OR(D162="",E162=""),"",MAX(0,D162-E162))</f>
        <v/>
      </c>
      <c r="G162" s="24">
        <f>IF(A162="","",'Ammortamento'!$B$12/12)</f>
        <v/>
      </c>
      <c r="H162" s="24">
        <f>IF(A162="","",SUM('Ammortamento'!$B$13/12,'Ammortamento'!$B$14))</f>
        <v/>
      </c>
      <c r="I162" s="24">
        <f>IF(A162="","",SUM(D162,G162,H162))</f>
        <v/>
      </c>
      <c r="J162" s="24">
        <f>IF(OR(C162="",F162=""),"",MAX(0,C162-F162))</f>
        <v/>
      </c>
    </row>
    <row r="163">
      <c r="A163" s="25">
        <f>IF(OR('Ammortamento'!$B$5="",'Ammortamento'!$B$6="",ROW()-17&gt;'Ammortamento'!$B$6*12),"",ROW()-17)</f>
        <v/>
      </c>
      <c r="B163" s="26">
        <f>IF(OR(A163="",'Ammortamento'!$B$9=""),"",EDATE('Ammortamento'!$B$9,A163-1))</f>
        <v/>
      </c>
      <c r="C163" s="27">
        <f>IF(OR(A163="",'Ammortamento'!$B$5=""),"",IF(A163=1,'Ammortamento'!$B$5,J162))</f>
        <v/>
      </c>
      <c r="D163" s="27">
        <f>IF(OR(A163="",C163=""),"",IFERROR(-PMT('Ammortamento'!$B$7/12,'Ammortamento'!$B$6*12,'Ammortamento'!$B$5),0))</f>
        <v/>
      </c>
      <c r="E163" s="27">
        <f>IF(OR(A163="",C163=""),"",C163*'Ammortamento'!$B$7/12)</f>
        <v/>
      </c>
      <c r="F163" s="27">
        <f>IF(OR(D163="",E163=""),"",MAX(0,D163-E163))</f>
        <v/>
      </c>
      <c r="G163" s="27">
        <f>IF(A163="","",'Ammortamento'!$B$12/12)</f>
        <v/>
      </c>
      <c r="H163" s="27">
        <f>IF(A163="","",SUM('Ammortamento'!$B$13/12,'Ammortamento'!$B$14))</f>
        <v/>
      </c>
      <c r="I163" s="27">
        <f>IF(A163="","",SUM(D163,G163,H163))</f>
        <v/>
      </c>
      <c r="J163" s="27">
        <f>IF(OR(C163="",F163=""),"",MAX(0,C163-F163))</f>
        <v/>
      </c>
    </row>
    <row r="164">
      <c r="A164" s="22">
        <f>IF(OR('Ammortamento'!$B$5="",'Ammortamento'!$B$6="",ROW()-17&gt;'Ammortamento'!$B$6*12),"",ROW()-17)</f>
        <v/>
      </c>
      <c r="B164" s="23">
        <f>IF(OR(A164="",'Ammortamento'!$B$9=""),"",EDATE('Ammortamento'!$B$9,A164-1))</f>
        <v/>
      </c>
      <c r="C164" s="24">
        <f>IF(OR(A164="",'Ammortamento'!$B$5=""),"",IF(A164=1,'Ammortamento'!$B$5,J163))</f>
        <v/>
      </c>
      <c r="D164" s="24">
        <f>IF(OR(A164="",C164=""),"",IFERROR(-PMT('Ammortamento'!$B$7/12,'Ammortamento'!$B$6*12,'Ammortamento'!$B$5),0))</f>
        <v/>
      </c>
      <c r="E164" s="24">
        <f>IF(OR(A164="",C164=""),"",C164*'Ammortamento'!$B$7/12)</f>
        <v/>
      </c>
      <c r="F164" s="24">
        <f>IF(OR(D164="",E164=""),"",MAX(0,D164-E164))</f>
        <v/>
      </c>
      <c r="G164" s="24">
        <f>IF(A164="","",'Ammortamento'!$B$12/12)</f>
        <v/>
      </c>
      <c r="H164" s="24">
        <f>IF(A164="","",SUM('Ammortamento'!$B$13/12,'Ammortamento'!$B$14))</f>
        <v/>
      </c>
      <c r="I164" s="24">
        <f>IF(A164="","",SUM(D164,G164,H164))</f>
        <v/>
      </c>
      <c r="J164" s="24">
        <f>IF(OR(C164="",F164=""),"",MAX(0,C164-F164))</f>
        <v/>
      </c>
    </row>
    <row r="165">
      <c r="A165" s="25">
        <f>IF(OR('Ammortamento'!$B$5="",'Ammortamento'!$B$6="",ROW()-17&gt;'Ammortamento'!$B$6*12),"",ROW()-17)</f>
        <v/>
      </c>
      <c r="B165" s="26">
        <f>IF(OR(A165="",'Ammortamento'!$B$9=""),"",EDATE('Ammortamento'!$B$9,A165-1))</f>
        <v/>
      </c>
      <c r="C165" s="27">
        <f>IF(OR(A165="",'Ammortamento'!$B$5=""),"",IF(A165=1,'Ammortamento'!$B$5,J164))</f>
        <v/>
      </c>
      <c r="D165" s="27">
        <f>IF(OR(A165="",C165=""),"",IFERROR(-PMT('Ammortamento'!$B$7/12,'Ammortamento'!$B$6*12,'Ammortamento'!$B$5),0))</f>
        <v/>
      </c>
      <c r="E165" s="27">
        <f>IF(OR(A165="",C165=""),"",C165*'Ammortamento'!$B$7/12)</f>
        <v/>
      </c>
      <c r="F165" s="27">
        <f>IF(OR(D165="",E165=""),"",MAX(0,D165-E165))</f>
        <v/>
      </c>
      <c r="G165" s="27">
        <f>IF(A165="","",'Ammortamento'!$B$12/12)</f>
        <v/>
      </c>
      <c r="H165" s="27">
        <f>IF(A165="","",SUM('Ammortamento'!$B$13/12,'Ammortamento'!$B$14))</f>
        <v/>
      </c>
      <c r="I165" s="27">
        <f>IF(A165="","",SUM(D165,G165,H165))</f>
        <v/>
      </c>
      <c r="J165" s="27">
        <f>IF(OR(C165="",F165=""),"",MAX(0,C165-F165))</f>
        <v/>
      </c>
    </row>
    <row r="166">
      <c r="A166" s="22">
        <f>IF(OR('Ammortamento'!$B$5="",'Ammortamento'!$B$6="",ROW()-17&gt;'Ammortamento'!$B$6*12),"",ROW()-17)</f>
        <v/>
      </c>
      <c r="B166" s="23">
        <f>IF(OR(A166="",'Ammortamento'!$B$9=""),"",EDATE('Ammortamento'!$B$9,A166-1))</f>
        <v/>
      </c>
      <c r="C166" s="24">
        <f>IF(OR(A166="",'Ammortamento'!$B$5=""),"",IF(A166=1,'Ammortamento'!$B$5,J165))</f>
        <v/>
      </c>
      <c r="D166" s="24">
        <f>IF(OR(A166="",C166=""),"",IFERROR(-PMT('Ammortamento'!$B$7/12,'Ammortamento'!$B$6*12,'Ammortamento'!$B$5),0))</f>
        <v/>
      </c>
      <c r="E166" s="24">
        <f>IF(OR(A166="",C166=""),"",C166*'Ammortamento'!$B$7/12)</f>
        <v/>
      </c>
      <c r="F166" s="24">
        <f>IF(OR(D166="",E166=""),"",MAX(0,D166-E166))</f>
        <v/>
      </c>
      <c r="G166" s="24">
        <f>IF(A166="","",'Ammortamento'!$B$12/12)</f>
        <v/>
      </c>
      <c r="H166" s="24">
        <f>IF(A166="","",SUM('Ammortamento'!$B$13/12,'Ammortamento'!$B$14))</f>
        <v/>
      </c>
      <c r="I166" s="24">
        <f>IF(A166="","",SUM(D166,G166,H166))</f>
        <v/>
      </c>
      <c r="J166" s="24">
        <f>IF(OR(C166="",F166=""),"",MAX(0,C166-F166))</f>
        <v/>
      </c>
    </row>
    <row r="167">
      <c r="A167" s="25">
        <f>IF(OR('Ammortamento'!$B$5="",'Ammortamento'!$B$6="",ROW()-17&gt;'Ammortamento'!$B$6*12),"",ROW()-17)</f>
        <v/>
      </c>
      <c r="B167" s="26">
        <f>IF(OR(A167="",'Ammortamento'!$B$9=""),"",EDATE('Ammortamento'!$B$9,A167-1))</f>
        <v/>
      </c>
      <c r="C167" s="27">
        <f>IF(OR(A167="",'Ammortamento'!$B$5=""),"",IF(A167=1,'Ammortamento'!$B$5,J166))</f>
        <v/>
      </c>
      <c r="D167" s="27">
        <f>IF(OR(A167="",C167=""),"",IFERROR(-PMT('Ammortamento'!$B$7/12,'Ammortamento'!$B$6*12,'Ammortamento'!$B$5),0))</f>
        <v/>
      </c>
      <c r="E167" s="27">
        <f>IF(OR(A167="",C167=""),"",C167*'Ammortamento'!$B$7/12)</f>
        <v/>
      </c>
      <c r="F167" s="27">
        <f>IF(OR(D167="",E167=""),"",MAX(0,D167-E167))</f>
        <v/>
      </c>
      <c r="G167" s="27">
        <f>IF(A167="","",'Ammortamento'!$B$12/12)</f>
        <v/>
      </c>
      <c r="H167" s="27">
        <f>IF(A167="","",SUM('Ammortamento'!$B$13/12,'Ammortamento'!$B$14))</f>
        <v/>
      </c>
      <c r="I167" s="27">
        <f>IF(A167="","",SUM(D167,G167,H167))</f>
        <v/>
      </c>
      <c r="J167" s="27">
        <f>IF(OR(C167="",F167=""),"",MAX(0,C167-F167))</f>
        <v/>
      </c>
    </row>
    <row r="168">
      <c r="A168" s="22">
        <f>IF(OR('Ammortamento'!$B$5="",'Ammortamento'!$B$6="",ROW()-17&gt;'Ammortamento'!$B$6*12),"",ROW()-17)</f>
        <v/>
      </c>
      <c r="B168" s="23">
        <f>IF(OR(A168="",'Ammortamento'!$B$9=""),"",EDATE('Ammortamento'!$B$9,A168-1))</f>
        <v/>
      </c>
      <c r="C168" s="24">
        <f>IF(OR(A168="",'Ammortamento'!$B$5=""),"",IF(A168=1,'Ammortamento'!$B$5,J167))</f>
        <v/>
      </c>
      <c r="D168" s="24">
        <f>IF(OR(A168="",C168=""),"",IFERROR(-PMT('Ammortamento'!$B$7/12,'Ammortamento'!$B$6*12,'Ammortamento'!$B$5),0))</f>
        <v/>
      </c>
      <c r="E168" s="24">
        <f>IF(OR(A168="",C168=""),"",C168*'Ammortamento'!$B$7/12)</f>
        <v/>
      </c>
      <c r="F168" s="24">
        <f>IF(OR(D168="",E168=""),"",MAX(0,D168-E168))</f>
        <v/>
      </c>
      <c r="G168" s="24">
        <f>IF(A168="","",'Ammortamento'!$B$12/12)</f>
        <v/>
      </c>
      <c r="H168" s="24">
        <f>IF(A168="","",SUM('Ammortamento'!$B$13/12,'Ammortamento'!$B$14))</f>
        <v/>
      </c>
      <c r="I168" s="24">
        <f>IF(A168="","",SUM(D168,G168,H168))</f>
        <v/>
      </c>
      <c r="J168" s="24">
        <f>IF(OR(C168="",F168=""),"",MAX(0,C168-F168))</f>
        <v/>
      </c>
    </row>
    <row r="169">
      <c r="A169" s="25">
        <f>IF(OR('Ammortamento'!$B$5="",'Ammortamento'!$B$6="",ROW()-17&gt;'Ammortamento'!$B$6*12),"",ROW()-17)</f>
        <v/>
      </c>
      <c r="B169" s="26">
        <f>IF(OR(A169="",'Ammortamento'!$B$9=""),"",EDATE('Ammortamento'!$B$9,A169-1))</f>
        <v/>
      </c>
      <c r="C169" s="27">
        <f>IF(OR(A169="",'Ammortamento'!$B$5=""),"",IF(A169=1,'Ammortamento'!$B$5,J168))</f>
        <v/>
      </c>
      <c r="D169" s="27">
        <f>IF(OR(A169="",C169=""),"",IFERROR(-PMT('Ammortamento'!$B$7/12,'Ammortamento'!$B$6*12,'Ammortamento'!$B$5),0))</f>
        <v/>
      </c>
      <c r="E169" s="27">
        <f>IF(OR(A169="",C169=""),"",C169*'Ammortamento'!$B$7/12)</f>
        <v/>
      </c>
      <c r="F169" s="27">
        <f>IF(OR(D169="",E169=""),"",MAX(0,D169-E169))</f>
        <v/>
      </c>
      <c r="G169" s="27">
        <f>IF(A169="","",'Ammortamento'!$B$12/12)</f>
        <v/>
      </c>
      <c r="H169" s="27">
        <f>IF(A169="","",SUM('Ammortamento'!$B$13/12,'Ammortamento'!$B$14))</f>
        <v/>
      </c>
      <c r="I169" s="27">
        <f>IF(A169="","",SUM(D169,G169,H169))</f>
        <v/>
      </c>
      <c r="J169" s="27">
        <f>IF(OR(C169="",F169=""),"",MAX(0,C169-F169))</f>
        <v/>
      </c>
    </row>
    <row r="170">
      <c r="A170" s="22">
        <f>IF(OR('Ammortamento'!$B$5="",'Ammortamento'!$B$6="",ROW()-17&gt;'Ammortamento'!$B$6*12),"",ROW()-17)</f>
        <v/>
      </c>
      <c r="B170" s="23">
        <f>IF(OR(A170="",'Ammortamento'!$B$9=""),"",EDATE('Ammortamento'!$B$9,A170-1))</f>
        <v/>
      </c>
      <c r="C170" s="24">
        <f>IF(OR(A170="",'Ammortamento'!$B$5=""),"",IF(A170=1,'Ammortamento'!$B$5,J169))</f>
        <v/>
      </c>
      <c r="D170" s="24">
        <f>IF(OR(A170="",C170=""),"",IFERROR(-PMT('Ammortamento'!$B$7/12,'Ammortamento'!$B$6*12,'Ammortamento'!$B$5),0))</f>
        <v/>
      </c>
      <c r="E170" s="24">
        <f>IF(OR(A170="",C170=""),"",C170*'Ammortamento'!$B$7/12)</f>
        <v/>
      </c>
      <c r="F170" s="24">
        <f>IF(OR(D170="",E170=""),"",MAX(0,D170-E170))</f>
        <v/>
      </c>
      <c r="G170" s="24">
        <f>IF(A170="","",'Ammortamento'!$B$12/12)</f>
        <v/>
      </c>
      <c r="H170" s="24">
        <f>IF(A170="","",SUM('Ammortamento'!$B$13/12,'Ammortamento'!$B$14))</f>
        <v/>
      </c>
      <c r="I170" s="24">
        <f>IF(A170="","",SUM(D170,G170,H170))</f>
        <v/>
      </c>
      <c r="J170" s="24">
        <f>IF(OR(C170="",F170=""),"",MAX(0,C170-F170))</f>
        <v/>
      </c>
    </row>
    <row r="171">
      <c r="A171" s="25">
        <f>IF(OR('Ammortamento'!$B$5="",'Ammortamento'!$B$6="",ROW()-17&gt;'Ammortamento'!$B$6*12),"",ROW()-17)</f>
        <v/>
      </c>
      <c r="B171" s="26">
        <f>IF(OR(A171="",'Ammortamento'!$B$9=""),"",EDATE('Ammortamento'!$B$9,A171-1))</f>
        <v/>
      </c>
      <c r="C171" s="27">
        <f>IF(OR(A171="",'Ammortamento'!$B$5=""),"",IF(A171=1,'Ammortamento'!$B$5,J170))</f>
        <v/>
      </c>
      <c r="D171" s="27">
        <f>IF(OR(A171="",C171=""),"",IFERROR(-PMT('Ammortamento'!$B$7/12,'Ammortamento'!$B$6*12,'Ammortamento'!$B$5),0))</f>
        <v/>
      </c>
      <c r="E171" s="27">
        <f>IF(OR(A171="",C171=""),"",C171*'Ammortamento'!$B$7/12)</f>
        <v/>
      </c>
      <c r="F171" s="27">
        <f>IF(OR(D171="",E171=""),"",MAX(0,D171-E171))</f>
        <v/>
      </c>
      <c r="G171" s="27">
        <f>IF(A171="","",'Ammortamento'!$B$12/12)</f>
        <v/>
      </c>
      <c r="H171" s="27">
        <f>IF(A171="","",SUM('Ammortamento'!$B$13/12,'Ammortamento'!$B$14))</f>
        <v/>
      </c>
      <c r="I171" s="27">
        <f>IF(A171="","",SUM(D171,G171,H171))</f>
        <v/>
      </c>
      <c r="J171" s="27">
        <f>IF(OR(C171="",F171=""),"",MAX(0,C171-F171))</f>
        <v/>
      </c>
    </row>
    <row r="172">
      <c r="A172" s="22">
        <f>IF(OR('Ammortamento'!$B$5="",'Ammortamento'!$B$6="",ROW()-17&gt;'Ammortamento'!$B$6*12),"",ROW()-17)</f>
        <v/>
      </c>
      <c r="B172" s="23">
        <f>IF(OR(A172="",'Ammortamento'!$B$9=""),"",EDATE('Ammortamento'!$B$9,A172-1))</f>
        <v/>
      </c>
      <c r="C172" s="24">
        <f>IF(OR(A172="",'Ammortamento'!$B$5=""),"",IF(A172=1,'Ammortamento'!$B$5,J171))</f>
        <v/>
      </c>
      <c r="D172" s="24">
        <f>IF(OR(A172="",C172=""),"",IFERROR(-PMT('Ammortamento'!$B$7/12,'Ammortamento'!$B$6*12,'Ammortamento'!$B$5),0))</f>
        <v/>
      </c>
      <c r="E172" s="24">
        <f>IF(OR(A172="",C172=""),"",C172*'Ammortamento'!$B$7/12)</f>
        <v/>
      </c>
      <c r="F172" s="24">
        <f>IF(OR(D172="",E172=""),"",MAX(0,D172-E172))</f>
        <v/>
      </c>
      <c r="G172" s="24">
        <f>IF(A172="","",'Ammortamento'!$B$12/12)</f>
        <v/>
      </c>
      <c r="H172" s="24">
        <f>IF(A172="","",SUM('Ammortamento'!$B$13/12,'Ammortamento'!$B$14))</f>
        <v/>
      </c>
      <c r="I172" s="24">
        <f>IF(A172="","",SUM(D172,G172,H172))</f>
        <v/>
      </c>
      <c r="J172" s="24">
        <f>IF(OR(C172="",F172=""),"",MAX(0,C172-F172))</f>
        <v/>
      </c>
    </row>
    <row r="173">
      <c r="A173" s="25">
        <f>IF(OR('Ammortamento'!$B$5="",'Ammortamento'!$B$6="",ROW()-17&gt;'Ammortamento'!$B$6*12),"",ROW()-17)</f>
        <v/>
      </c>
      <c r="B173" s="26">
        <f>IF(OR(A173="",'Ammortamento'!$B$9=""),"",EDATE('Ammortamento'!$B$9,A173-1))</f>
        <v/>
      </c>
      <c r="C173" s="27">
        <f>IF(OR(A173="",'Ammortamento'!$B$5=""),"",IF(A173=1,'Ammortamento'!$B$5,J172))</f>
        <v/>
      </c>
      <c r="D173" s="27">
        <f>IF(OR(A173="",C173=""),"",IFERROR(-PMT('Ammortamento'!$B$7/12,'Ammortamento'!$B$6*12,'Ammortamento'!$B$5),0))</f>
        <v/>
      </c>
      <c r="E173" s="27">
        <f>IF(OR(A173="",C173=""),"",C173*'Ammortamento'!$B$7/12)</f>
        <v/>
      </c>
      <c r="F173" s="27">
        <f>IF(OR(D173="",E173=""),"",MAX(0,D173-E173))</f>
        <v/>
      </c>
      <c r="G173" s="27">
        <f>IF(A173="","",'Ammortamento'!$B$12/12)</f>
        <v/>
      </c>
      <c r="H173" s="27">
        <f>IF(A173="","",SUM('Ammortamento'!$B$13/12,'Ammortamento'!$B$14))</f>
        <v/>
      </c>
      <c r="I173" s="27">
        <f>IF(A173="","",SUM(D173,G173,H173))</f>
        <v/>
      </c>
      <c r="J173" s="27">
        <f>IF(OR(C173="",F173=""),"",MAX(0,C173-F173))</f>
        <v/>
      </c>
    </row>
    <row r="174">
      <c r="A174" s="22">
        <f>IF(OR('Ammortamento'!$B$5="",'Ammortamento'!$B$6="",ROW()-17&gt;'Ammortamento'!$B$6*12),"",ROW()-17)</f>
        <v/>
      </c>
      <c r="B174" s="23">
        <f>IF(OR(A174="",'Ammortamento'!$B$9=""),"",EDATE('Ammortamento'!$B$9,A174-1))</f>
        <v/>
      </c>
      <c r="C174" s="24">
        <f>IF(OR(A174="",'Ammortamento'!$B$5=""),"",IF(A174=1,'Ammortamento'!$B$5,J173))</f>
        <v/>
      </c>
      <c r="D174" s="24">
        <f>IF(OR(A174="",C174=""),"",IFERROR(-PMT('Ammortamento'!$B$7/12,'Ammortamento'!$B$6*12,'Ammortamento'!$B$5),0))</f>
        <v/>
      </c>
      <c r="E174" s="24">
        <f>IF(OR(A174="",C174=""),"",C174*'Ammortamento'!$B$7/12)</f>
        <v/>
      </c>
      <c r="F174" s="24">
        <f>IF(OR(D174="",E174=""),"",MAX(0,D174-E174))</f>
        <v/>
      </c>
      <c r="G174" s="24">
        <f>IF(A174="","",'Ammortamento'!$B$12/12)</f>
        <v/>
      </c>
      <c r="H174" s="24">
        <f>IF(A174="","",SUM('Ammortamento'!$B$13/12,'Ammortamento'!$B$14))</f>
        <v/>
      </c>
      <c r="I174" s="24">
        <f>IF(A174="","",SUM(D174,G174,H174))</f>
        <v/>
      </c>
      <c r="J174" s="24">
        <f>IF(OR(C174="",F174=""),"",MAX(0,C174-F174))</f>
        <v/>
      </c>
    </row>
    <row r="175">
      <c r="A175" s="25">
        <f>IF(OR('Ammortamento'!$B$5="",'Ammortamento'!$B$6="",ROW()-17&gt;'Ammortamento'!$B$6*12),"",ROW()-17)</f>
        <v/>
      </c>
      <c r="B175" s="26">
        <f>IF(OR(A175="",'Ammortamento'!$B$9=""),"",EDATE('Ammortamento'!$B$9,A175-1))</f>
        <v/>
      </c>
      <c r="C175" s="27">
        <f>IF(OR(A175="",'Ammortamento'!$B$5=""),"",IF(A175=1,'Ammortamento'!$B$5,J174))</f>
        <v/>
      </c>
      <c r="D175" s="27">
        <f>IF(OR(A175="",C175=""),"",IFERROR(-PMT('Ammortamento'!$B$7/12,'Ammortamento'!$B$6*12,'Ammortamento'!$B$5),0))</f>
        <v/>
      </c>
      <c r="E175" s="27">
        <f>IF(OR(A175="",C175=""),"",C175*'Ammortamento'!$B$7/12)</f>
        <v/>
      </c>
      <c r="F175" s="27">
        <f>IF(OR(D175="",E175=""),"",MAX(0,D175-E175))</f>
        <v/>
      </c>
      <c r="G175" s="27">
        <f>IF(A175="","",'Ammortamento'!$B$12/12)</f>
        <v/>
      </c>
      <c r="H175" s="27">
        <f>IF(A175="","",SUM('Ammortamento'!$B$13/12,'Ammortamento'!$B$14))</f>
        <v/>
      </c>
      <c r="I175" s="27">
        <f>IF(A175="","",SUM(D175,G175,H175))</f>
        <v/>
      </c>
      <c r="J175" s="27">
        <f>IF(OR(C175="",F175=""),"",MAX(0,C175-F175))</f>
        <v/>
      </c>
    </row>
    <row r="176">
      <c r="A176" s="22">
        <f>IF(OR('Ammortamento'!$B$5="",'Ammortamento'!$B$6="",ROW()-17&gt;'Ammortamento'!$B$6*12),"",ROW()-17)</f>
        <v/>
      </c>
      <c r="B176" s="23">
        <f>IF(OR(A176="",'Ammortamento'!$B$9=""),"",EDATE('Ammortamento'!$B$9,A176-1))</f>
        <v/>
      </c>
      <c r="C176" s="24">
        <f>IF(OR(A176="",'Ammortamento'!$B$5=""),"",IF(A176=1,'Ammortamento'!$B$5,J175))</f>
        <v/>
      </c>
      <c r="D176" s="24">
        <f>IF(OR(A176="",C176=""),"",IFERROR(-PMT('Ammortamento'!$B$7/12,'Ammortamento'!$B$6*12,'Ammortamento'!$B$5),0))</f>
        <v/>
      </c>
      <c r="E176" s="24">
        <f>IF(OR(A176="",C176=""),"",C176*'Ammortamento'!$B$7/12)</f>
        <v/>
      </c>
      <c r="F176" s="24">
        <f>IF(OR(D176="",E176=""),"",MAX(0,D176-E176))</f>
        <v/>
      </c>
      <c r="G176" s="24">
        <f>IF(A176="","",'Ammortamento'!$B$12/12)</f>
        <v/>
      </c>
      <c r="H176" s="24">
        <f>IF(A176="","",SUM('Ammortamento'!$B$13/12,'Ammortamento'!$B$14))</f>
        <v/>
      </c>
      <c r="I176" s="24">
        <f>IF(A176="","",SUM(D176,G176,H176))</f>
        <v/>
      </c>
      <c r="J176" s="24">
        <f>IF(OR(C176="",F176=""),"",MAX(0,C176-F176))</f>
        <v/>
      </c>
    </row>
    <row r="177">
      <c r="A177" s="25">
        <f>IF(OR('Ammortamento'!$B$5="",'Ammortamento'!$B$6="",ROW()-17&gt;'Ammortamento'!$B$6*12),"",ROW()-17)</f>
        <v/>
      </c>
      <c r="B177" s="26">
        <f>IF(OR(A177="",'Ammortamento'!$B$9=""),"",EDATE('Ammortamento'!$B$9,A177-1))</f>
        <v/>
      </c>
      <c r="C177" s="27">
        <f>IF(OR(A177="",'Ammortamento'!$B$5=""),"",IF(A177=1,'Ammortamento'!$B$5,J176))</f>
        <v/>
      </c>
      <c r="D177" s="27">
        <f>IF(OR(A177="",C177=""),"",IFERROR(-PMT('Ammortamento'!$B$7/12,'Ammortamento'!$B$6*12,'Ammortamento'!$B$5),0))</f>
        <v/>
      </c>
      <c r="E177" s="27">
        <f>IF(OR(A177="",C177=""),"",C177*'Ammortamento'!$B$7/12)</f>
        <v/>
      </c>
      <c r="F177" s="27">
        <f>IF(OR(D177="",E177=""),"",MAX(0,D177-E177))</f>
        <v/>
      </c>
      <c r="G177" s="27">
        <f>IF(A177="","",'Ammortamento'!$B$12/12)</f>
        <v/>
      </c>
      <c r="H177" s="27">
        <f>IF(A177="","",SUM('Ammortamento'!$B$13/12,'Ammortamento'!$B$14))</f>
        <v/>
      </c>
      <c r="I177" s="27">
        <f>IF(A177="","",SUM(D177,G177,H177))</f>
        <v/>
      </c>
      <c r="J177" s="27">
        <f>IF(OR(C177="",F177=""),"",MAX(0,C177-F177))</f>
        <v/>
      </c>
    </row>
    <row r="178">
      <c r="A178" s="22">
        <f>IF(OR('Ammortamento'!$B$5="",'Ammortamento'!$B$6="",ROW()-17&gt;'Ammortamento'!$B$6*12),"",ROW()-17)</f>
        <v/>
      </c>
      <c r="B178" s="23">
        <f>IF(OR(A178="",'Ammortamento'!$B$9=""),"",EDATE('Ammortamento'!$B$9,A178-1))</f>
        <v/>
      </c>
      <c r="C178" s="24">
        <f>IF(OR(A178="",'Ammortamento'!$B$5=""),"",IF(A178=1,'Ammortamento'!$B$5,J177))</f>
        <v/>
      </c>
      <c r="D178" s="24">
        <f>IF(OR(A178="",C178=""),"",IFERROR(-PMT('Ammortamento'!$B$7/12,'Ammortamento'!$B$6*12,'Ammortamento'!$B$5),0))</f>
        <v/>
      </c>
      <c r="E178" s="24">
        <f>IF(OR(A178="",C178=""),"",C178*'Ammortamento'!$B$7/12)</f>
        <v/>
      </c>
      <c r="F178" s="24">
        <f>IF(OR(D178="",E178=""),"",MAX(0,D178-E178))</f>
        <v/>
      </c>
      <c r="G178" s="24">
        <f>IF(A178="","",'Ammortamento'!$B$12/12)</f>
        <v/>
      </c>
      <c r="H178" s="24">
        <f>IF(A178="","",SUM('Ammortamento'!$B$13/12,'Ammortamento'!$B$14))</f>
        <v/>
      </c>
      <c r="I178" s="24">
        <f>IF(A178="","",SUM(D178,G178,H178))</f>
        <v/>
      </c>
      <c r="J178" s="24">
        <f>IF(OR(C178="",F178=""),"",MAX(0,C178-F178))</f>
        <v/>
      </c>
    </row>
    <row r="179">
      <c r="A179" s="25">
        <f>IF(OR('Ammortamento'!$B$5="",'Ammortamento'!$B$6="",ROW()-17&gt;'Ammortamento'!$B$6*12),"",ROW()-17)</f>
        <v/>
      </c>
      <c r="B179" s="26">
        <f>IF(OR(A179="",'Ammortamento'!$B$9=""),"",EDATE('Ammortamento'!$B$9,A179-1))</f>
        <v/>
      </c>
      <c r="C179" s="27">
        <f>IF(OR(A179="",'Ammortamento'!$B$5=""),"",IF(A179=1,'Ammortamento'!$B$5,J178))</f>
        <v/>
      </c>
      <c r="D179" s="27">
        <f>IF(OR(A179="",C179=""),"",IFERROR(-PMT('Ammortamento'!$B$7/12,'Ammortamento'!$B$6*12,'Ammortamento'!$B$5),0))</f>
        <v/>
      </c>
      <c r="E179" s="27">
        <f>IF(OR(A179="",C179=""),"",C179*'Ammortamento'!$B$7/12)</f>
        <v/>
      </c>
      <c r="F179" s="27">
        <f>IF(OR(D179="",E179=""),"",MAX(0,D179-E179))</f>
        <v/>
      </c>
      <c r="G179" s="27">
        <f>IF(A179="","",'Ammortamento'!$B$12/12)</f>
        <v/>
      </c>
      <c r="H179" s="27">
        <f>IF(A179="","",SUM('Ammortamento'!$B$13/12,'Ammortamento'!$B$14))</f>
        <v/>
      </c>
      <c r="I179" s="27">
        <f>IF(A179="","",SUM(D179,G179,H179))</f>
        <v/>
      </c>
      <c r="J179" s="27">
        <f>IF(OR(C179="",F179=""),"",MAX(0,C179-F179))</f>
        <v/>
      </c>
    </row>
    <row r="180">
      <c r="A180" s="22">
        <f>IF(OR('Ammortamento'!$B$5="",'Ammortamento'!$B$6="",ROW()-17&gt;'Ammortamento'!$B$6*12),"",ROW()-17)</f>
        <v/>
      </c>
      <c r="B180" s="23">
        <f>IF(OR(A180="",'Ammortamento'!$B$9=""),"",EDATE('Ammortamento'!$B$9,A180-1))</f>
        <v/>
      </c>
      <c r="C180" s="24">
        <f>IF(OR(A180="",'Ammortamento'!$B$5=""),"",IF(A180=1,'Ammortamento'!$B$5,J179))</f>
        <v/>
      </c>
      <c r="D180" s="24">
        <f>IF(OR(A180="",C180=""),"",IFERROR(-PMT('Ammortamento'!$B$7/12,'Ammortamento'!$B$6*12,'Ammortamento'!$B$5),0))</f>
        <v/>
      </c>
      <c r="E180" s="24">
        <f>IF(OR(A180="",C180=""),"",C180*'Ammortamento'!$B$7/12)</f>
        <v/>
      </c>
      <c r="F180" s="24">
        <f>IF(OR(D180="",E180=""),"",MAX(0,D180-E180))</f>
        <v/>
      </c>
      <c r="G180" s="24">
        <f>IF(A180="","",'Ammortamento'!$B$12/12)</f>
        <v/>
      </c>
      <c r="H180" s="24">
        <f>IF(A180="","",SUM('Ammortamento'!$B$13/12,'Ammortamento'!$B$14))</f>
        <v/>
      </c>
      <c r="I180" s="24">
        <f>IF(A180="","",SUM(D180,G180,H180))</f>
        <v/>
      </c>
      <c r="J180" s="24">
        <f>IF(OR(C180="",F180=""),"",MAX(0,C180-F180))</f>
        <v/>
      </c>
    </row>
    <row r="181">
      <c r="A181" s="25">
        <f>IF(OR('Ammortamento'!$B$5="",'Ammortamento'!$B$6="",ROW()-17&gt;'Ammortamento'!$B$6*12),"",ROW()-17)</f>
        <v/>
      </c>
      <c r="B181" s="26">
        <f>IF(OR(A181="",'Ammortamento'!$B$9=""),"",EDATE('Ammortamento'!$B$9,A181-1))</f>
        <v/>
      </c>
      <c r="C181" s="27">
        <f>IF(OR(A181="",'Ammortamento'!$B$5=""),"",IF(A181=1,'Ammortamento'!$B$5,J180))</f>
        <v/>
      </c>
      <c r="D181" s="27">
        <f>IF(OR(A181="",C181=""),"",IFERROR(-PMT('Ammortamento'!$B$7/12,'Ammortamento'!$B$6*12,'Ammortamento'!$B$5),0))</f>
        <v/>
      </c>
      <c r="E181" s="27">
        <f>IF(OR(A181="",C181=""),"",C181*'Ammortamento'!$B$7/12)</f>
        <v/>
      </c>
      <c r="F181" s="27">
        <f>IF(OR(D181="",E181=""),"",MAX(0,D181-E181))</f>
        <v/>
      </c>
      <c r="G181" s="27">
        <f>IF(A181="","",'Ammortamento'!$B$12/12)</f>
        <v/>
      </c>
      <c r="H181" s="27">
        <f>IF(A181="","",SUM('Ammortamento'!$B$13/12,'Ammortamento'!$B$14))</f>
        <v/>
      </c>
      <c r="I181" s="27">
        <f>IF(A181="","",SUM(D181,G181,H181))</f>
        <v/>
      </c>
      <c r="J181" s="27">
        <f>IF(OR(C181="",F181=""),"",MAX(0,C181-F181))</f>
        <v/>
      </c>
    </row>
    <row r="182">
      <c r="A182" s="22">
        <f>IF(OR('Ammortamento'!$B$5="",'Ammortamento'!$B$6="",ROW()-17&gt;'Ammortamento'!$B$6*12),"",ROW()-17)</f>
        <v/>
      </c>
      <c r="B182" s="23">
        <f>IF(OR(A182="",'Ammortamento'!$B$9=""),"",EDATE('Ammortamento'!$B$9,A182-1))</f>
        <v/>
      </c>
      <c r="C182" s="24">
        <f>IF(OR(A182="",'Ammortamento'!$B$5=""),"",IF(A182=1,'Ammortamento'!$B$5,J181))</f>
        <v/>
      </c>
      <c r="D182" s="24">
        <f>IF(OR(A182="",C182=""),"",IFERROR(-PMT('Ammortamento'!$B$7/12,'Ammortamento'!$B$6*12,'Ammortamento'!$B$5),0))</f>
        <v/>
      </c>
      <c r="E182" s="24">
        <f>IF(OR(A182="",C182=""),"",C182*'Ammortamento'!$B$7/12)</f>
        <v/>
      </c>
      <c r="F182" s="24">
        <f>IF(OR(D182="",E182=""),"",MAX(0,D182-E182))</f>
        <v/>
      </c>
      <c r="G182" s="24">
        <f>IF(A182="","",'Ammortamento'!$B$12/12)</f>
        <v/>
      </c>
      <c r="H182" s="24">
        <f>IF(A182="","",SUM('Ammortamento'!$B$13/12,'Ammortamento'!$B$14))</f>
        <v/>
      </c>
      <c r="I182" s="24">
        <f>IF(A182="","",SUM(D182,G182,H182))</f>
        <v/>
      </c>
      <c r="J182" s="24">
        <f>IF(OR(C182="",F182=""),"",MAX(0,C182-F182))</f>
        <v/>
      </c>
    </row>
    <row r="183">
      <c r="A183" s="25">
        <f>IF(OR('Ammortamento'!$B$5="",'Ammortamento'!$B$6="",ROW()-17&gt;'Ammortamento'!$B$6*12),"",ROW()-17)</f>
        <v/>
      </c>
      <c r="B183" s="26">
        <f>IF(OR(A183="",'Ammortamento'!$B$9=""),"",EDATE('Ammortamento'!$B$9,A183-1))</f>
        <v/>
      </c>
      <c r="C183" s="27">
        <f>IF(OR(A183="",'Ammortamento'!$B$5=""),"",IF(A183=1,'Ammortamento'!$B$5,J182))</f>
        <v/>
      </c>
      <c r="D183" s="27">
        <f>IF(OR(A183="",C183=""),"",IFERROR(-PMT('Ammortamento'!$B$7/12,'Ammortamento'!$B$6*12,'Ammortamento'!$B$5),0))</f>
        <v/>
      </c>
      <c r="E183" s="27">
        <f>IF(OR(A183="",C183=""),"",C183*'Ammortamento'!$B$7/12)</f>
        <v/>
      </c>
      <c r="F183" s="27">
        <f>IF(OR(D183="",E183=""),"",MAX(0,D183-E183))</f>
        <v/>
      </c>
      <c r="G183" s="27">
        <f>IF(A183="","",'Ammortamento'!$B$12/12)</f>
        <v/>
      </c>
      <c r="H183" s="27">
        <f>IF(A183="","",SUM('Ammortamento'!$B$13/12,'Ammortamento'!$B$14))</f>
        <v/>
      </c>
      <c r="I183" s="27">
        <f>IF(A183="","",SUM(D183,G183,H183))</f>
        <v/>
      </c>
      <c r="J183" s="27">
        <f>IF(OR(C183="",F183=""),"",MAX(0,C183-F183))</f>
        <v/>
      </c>
    </row>
    <row r="184">
      <c r="A184" s="22">
        <f>IF(OR('Ammortamento'!$B$5="",'Ammortamento'!$B$6="",ROW()-17&gt;'Ammortamento'!$B$6*12),"",ROW()-17)</f>
        <v/>
      </c>
      <c r="B184" s="23">
        <f>IF(OR(A184="",'Ammortamento'!$B$9=""),"",EDATE('Ammortamento'!$B$9,A184-1))</f>
        <v/>
      </c>
      <c r="C184" s="24">
        <f>IF(OR(A184="",'Ammortamento'!$B$5=""),"",IF(A184=1,'Ammortamento'!$B$5,J183))</f>
        <v/>
      </c>
      <c r="D184" s="24">
        <f>IF(OR(A184="",C184=""),"",IFERROR(-PMT('Ammortamento'!$B$7/12,'Ammortamento'!$B$6*12,'Ammortamento'!$B$5),0))</f>
        <v/>
      </c>
      <c r="E184" s="24">
        <f>IF(OR(A184="",C184=""),"",C184*'Ammortamento'!$B$7/12)</f>
        <v/>
      </c>
      <c r="F184" s="24">
        <f>IF(OR(D184="",E184=""),"",MAX(0,D184-E184))</f>
        <v/>
      </c>
      <c r="G184" s="24">
        <f>IF(A184="","",'Ammortamento'!$B$12/12)</f>
        <v/>
      </c>
      <c r="H184" s="24">
        <f>IF(A184="","",SUM('Ammortamento'!$B$13/12,'Ammortamento'!$B$14))</f>
        <v/>
      </c>
      <c r="I184" s="24">
        <f>IF(A184="","",SUM(D184,G184,H184))</f>
        <v/>
      </c>
      <c r="J184" s="24">
        <f>IF(OR(C184="",F184=""),"",MAX(0,C184-F184))</f>
        <v/>
      </c>
    </row>
    <row r="185">
      <c r="A185" s="25">
        <f>IF(OR('Ammortamento'!$B$5="",'Ammortamento'!$B$6="",ROW()-17&gt;'Ammortamento'!$B$6*12),"",ROW()-17)</f>
        <v/>
      </c>
      <c r="B185" s="26">
        <f>IF(OR(A185="",'Ammortamento'!$B$9=""),"",EDATE('Ammortamento'!$B$9,A185-1))</f>
        <v/>
      </c>
      <c r="C185" s="27">
        <f>IF(OR(A185="",'Ammortamento'!$B$5=""),"",IF(A185=1,'Ammortamento'!$B$5,J184))</f>
        <v/>
      </c>
      <c r="D185" s="27">
        <f>IF(OR(A185="",C185=""),"",IFERROR(-PMT('Ammortamento'!$B$7/12,'Ammortamento'!$B$6*12,'Ammortamento'!$B$5),0))</f>
        <v/>
      </c>
      <c r="E185" s="27">
        <f>IF(OR(A185="",C185=""),"",C185*'Ammortamento'!$B$7/12)</f>
        <v/>
      </c>
      <c r="F185" s="27">
        <f>IF(OR(D185="",E185=""),"",MAX(0,D185-E185))</f>
        <v/>
      </c>
      <c r="G185" s="27">
        <f>IF(A185="","",'Ammortamento'!$B$12/12)</f>
        <v/>
      </c>
      <c r="H185" s="27">
        <f>IF(A185="","",SUM('Ammortamento'!$B$13/12,'Ammortamento'!$B$14))</f>
        <v/>
      </c>
      <c r="I185" s="27">
        <f>IF(A185="","",SUM(D185,G185,H185))</f>
        <v/>
      </c>
      <c r="J185" s="27">
        <f>IF(OR(C185="",F185=""),"",MAX(0,C185-F185))</f>
        <v/>
      </c>
    </row>
    <row r="186">
      <c r="A186" s="22">
        <f>IF(OR('Ammortamento'!$B$5="",'Ammortamento'!$B$6="",ROW()-17&gt;'Ammortamento'!$B$6*12),"",ROW()-17)</f>
        <v/>
      </c>
      <c r="B186" s="23">
        <f>IF(OR(A186="",'Ammortamento'!$B$9=""),"",EDATE('Ammortamento'!$B$9,A186-1))</f>
        <v/>
      </c>
      <c r="C186" s="24">
        <f>IF(OR(A186="",'Ammortamento'!$B$5=""),"",IF(A186=1,'Ammortamento'!$B$5,J185))</f>
        <v/>
      </c>
      <c r="D186" s="24">
        <f>IF(OR(A186="",C186=""),"",IFERROR(-PMT('Ammortamento'!$B$7/12,'Ammortamento'!$B$6*12,'Ammortamento'!$B$5),0))</f>
        <v/>
      </c>
      <c r="E186" s="24">
        <f>IF(OR(A186="",C186=""),"",C186*'Ammortamento'!$B$7/12)</f>
        <v/>
      </c>
      <c r="F186" s="24">
        <f>IF(OR(D186="",E186=""),"",MAX(0,D186-E186))</f>
        <v/>
      </c>
      <c r="G186" s="24">
        <f>IF(A186="","",'Ammortamento'!$B$12/12)</f>
        <v/>
      </c>
      <c r="H186" s="24">
        <f>IF(A186="","",SUM('Ammortamento'!$B$13/12,'Ammortamento'!$B$14))</f>
        <v/>
      </c>
      <c r="I186" s="24">
        <f>IF(A186="","",SUM(D186,G186,H186))</f>
        <v/>
      </c>
      <c r="J186" s="24">
        <f>IF(OR(C186="",F186=""),"",MAX(0,C186-F186))</f>
        <v/>
      </c>
    </row>
    <row r="187">
      <c r="A187" s="25">
        <f>IF(OR('Ammortamento'!$B$5="",'Ammortamento'!$B$6="",ROW()-17&gt;'Ammortamento'!$B$6*12),"",ROW()-17)</f>
        <v/>
      </c>
      <c r="B187" s="26">
        <f>IF(OR(A187="",'Ammortamento'!$B$9=""),"",EDATE('Ammortamento'!$B$9,A187-1))</f>
        <v/>
      </c>
      <c r="C187" s="27">
        <f>IF(OR(A187="",'Ammortamento'!$B$5=""),"",IF(A187=1,'Ammortamento'!$B$5,J186))</f>
        <v/>
      </c>
      <c r="D187" s="27">
        <f>IF(OR(A187="",C187=""),"",IFERROR(-PMT('Ammortamento'!$B$7/12,'Ammortamento'!$B$6*12,'Ammortamento'!$B$5),0))</f>
        <v/>
      </c>
      <c r="E187" s="27">
        <f>IF(OR(A187="",C187=""),"",C187*'Ammortamento'!$B$7/12)</f>
        <v/>
      </c>
      <c r="F187" s="27">
        <f>IF(OR(D187="",E187=""),"",MAX(0,D187-E187))</f>
        <v/>
      </c>
      <c r="G187" s="27">
        <f>IF(A187="","",'Ammortamento'!$B$12/12)</f>
        <v/>
      </c>
      <c r="H187" s="27">
        <f>IF(A187="","",SUM('Ammortamento'!$B$13/12,'Ammortamento'!$B$14))</f>
        <v/>
      </c>
      <c r="I187" s="27">
        <f>IF(A187="","",SUM(D187,G187,H187))</f>
        <v/>
      </c>
      <c r="J187" s="27">
        <f>IF(OR(C187="",F187=""),"",MAX(0,C187-F187))</f>
        <v/>
      </c>
    </row>
    <row r="188">
      <c r="A188" s="22">
        <f>IF(OR('Ammortamento'!$B$5="",'Ammortamento'!$B$6="",ROW()-17&gt;'Ammortamento'!$B$6*12),"",ROW()-17)</f>
        <v/>
      </c>
      <c r="B188" s="23">
        <f>IF(OR(A188="",'Ammortamento'!$B$9=""),"",EDATE('Ammortamento'!$B$9,A188-1))</f>
        <v/>
      </c>
      <c r="C188" s="24">
        <f>IF(OR(A188="",'Ammortamento'!$B$5=""),"",IF(A188=1,'Ammortamento'!$B$5,J187))</f>
        <v/>
      </c>
      <c r="D188" s="24">
        <f>IF(OR(A188="",C188=""),"",IFERROR(-PMT('Ammortamento'!$B$7/12,'Ammortamento'!$B$6*12,'Ammortamento'!$B$5),0))</f>
        <v/>
      </c>
      <c r="E188" s="24">
        <f>IF(OR(A188="",C188=""),"",C188*'Ammortamento'!$B$7/12)</f>
        <v/>
      </c>
      <c r="F188" s="24">
        <f>IF(OR(D188="",E188=""),"",MAX(0,D188-E188))</f>
        <v/>
      </c>
      <c r="G188" s="24">
        <f>IF(A188="","",'Ammortamento'!$B$12/12)</f>
        <v/>
      </c>
      <c r="H188" s="24">
        <f>IF(A188="","",SUM('Ammortamento'!$B$13/12,'Ammortamento'!$B$14))</f>
        <v/>
      </c>
      <c r="I188" s="24">
        <f>IF(A188="","",SUM(D188,G188,H188))</f>
        <v/>
      </c>
      <c r="J188" s="24">
        <f>IF(OR(C188="",F188=""),"",MAX(0,C188-F188))</f>
        <v/>
      </c>
    </row>
    <row r="189">
      <c r="A189" s="25">
        <f>IF(OR('Ammortamento'!$B$5="",'Ammortamento'!$B$6="",ROW()-17&gt;'Ammortamento'!$B$6*12),"",ROW()-17)</f>
        <v/>
      </c>
      <c r="B189" s="26">
        <f>IF(OR(A189="",'Ammortamento'!$B$9=""),"",EDATE('Ammortamento'!$B$9,A189-1))</f>
        <v/>
      </c>
      <c r="C189" s="27">
        <f>IF(OR(A189="",'Ammortamento'!$B$5=""),"",IF(A189=1,'Ammortamento'!$B$5,J188))</f>
        <v/>
      </c>
      <c r="D189" s="27">
        <f>IF(OR(A189="",C189=""),"",IFERROR(-PMT('Ammortamento'!$B$7/12,'Ammortamento'!$B$6*12,'Ammortamento'!$B$5),0))</f>
        <v/>
      </c>
      <c r="E189" s="27">
        <f>IF(OR(A189="",C189=""),"",C189*'Ammortamento'!$B$7/12)</f>
        <v/>
      </c>
      <c r="F189" s="27">
        <f>IF(OR(D189="",E189=""),"",MAX(0,D189-E189))</f>
        <v/>
      </c>
      <c r="G189" s="27">
        <f>IF(A189="","",'Ammortamento'!$B$12/12)</f>
        <v/>
      </c>
      <c r="H189" s="27">
        <f>IF(A189="","",SUM('Ammortamento'!$B$13/12,'Ammortamento'!$B$14))</f>
        <v/>
      </c>
      <c r="I189" s="27">
        <f>IF(A189="","",SUM(D189,G189,H189))</f>
        <v/>
      </c>
      <c r="J189" s="27">
        <f>IF(OR(C189="",F189=""),"",MAX(0,C189-F189))</f>
        <v/>
      </c>
    </row>
    <row r="190">
      <c r="A190" s="22">
        <f>IF(OR('Ammortamento'!$B$5="",'Ammortamento'!$B$6="",ROW()-17&gt;'Ammortamento'!$B$6*12),"",ROW()-17)</f>
        <v/>
      </c>
      <c r="B190" s="23">
        <f>IF(OR(A190="",'Ammortamento'!$B$9=""),"",EDATE('Ammortamento'!$B$9,A190-1))</f>
        <v/>
      </c>
      <c r="C190" s="24">
        <f>IF(OR(A190="",'Ammortamento'!$B$5=""),"",IF(A190=1,'Ammortamento'!$B$5,J189))</f>
        <v/>
      </c>
      <c r="D190" s="24">
        <f>IF(OR(A190="",C190=""),"",IFERROR(-PMT('Ammortamento'!$B$7/12,'Ammortamento'!$B$6*12,'Ammortamento'!$B$5),0))</f>
        <v/>
      </c>
      <c r="E190" s="24">
        <f>IF(OR(A190="",C190=""),"",C190*'Ammortamento'!$B$7/12)</f>
        <v/>
      </c>
      <c r="F190" s="24">
        <f>IF(OR(D190="",E190=""),"",MAX(0,D190-E190))</f>
        <v/>
      </c>
      <c r="G190" s="24">
        <f>IF(A190="","",'Ammortamento'!$B$12/12)</f>
        <v/>
      </c>
      <c r="H190" s="24">
        <f>IF(A190="","",SUM('Ammortamento'!$B$13/12,'Ammortamento'!$B$14))</f>
        <v/>
      </c>
      <c r="I190" s="24">
        <f>IF(A190="","",SUM(D190,G190,H190))</f>
        <v/>
      </c>
      <c r="J190" s="24">
        <f>IF(OR(C190="",F190=""),"",MAX(0,C190-F190))</f>
        <v/>
      </c>
    </row>
    <row r="191">
      <c r="A191" s="25">
        <f>IF(OR('Ammortamento'!$B$5="",'Ammortamento'!$B$6="",ROW()-17&gt;'Ammortamento'!$B$6*12),"",ROW()-17)</f>
        <v/>
      </c>
      <c r="B191" s="26">
        <f>IF(OR(A191="",'Ammortamento'!$B$9=""),"",EDATE('Ammortamento'!$B$9,A191-1))</f>
        <v/>
      </c>
      <c r="C191" s="27">
        <f>IF(OR(A191="",'Ammortamento'!$B$5=""),"",IF(A191=1,'Ammortamento'!$B$5,J190))</f>
        <v/>
      </c>
      <c r="D191" s="27">
        <f>IF(OR(A191="",C191=""),"",IFERROR(-PMT('Ammortamento'!$B$7/12,'Ammortamento'!$B$6*12,'Ammortamento'!$B$5),0))</f>
        <v/>
      </c>
      <c r="E191" s="27">
        <f>IF(OR(A191="",C191=""),"",C191*'Ammortamento'!$B$7/12)</f>
        <v/>
      </c>
      <c r="F191" s="27">
        <f>IF(OR(D191="",E191=""),"",MAX(0,D191-E191))</f>
        <v/>
      </c>
      <c r="G191" s="27">
        <f>IF(A191="","",'Ammortamento'!$B$12/12)</f>
        <v/>
      </c>
      <c r="H191" s="27">
        <f>IF(A191="","",SUM('Ammortamento'!$B$13/12,'Ammortamento'!$B$14))</f>
        <v/>
      </c>
      <c r="I191" s="27">
        <f>IF(A191="","",SUM(D191,G191,H191))</f>
        <v/>
      </c>
      <c r="J191" s="27">
        <f>IF(OR(C191="",F191=""),"",MAX(0,C191-F191))</f>
        <v/>
      </c>
    </row>
    <row r="192">
      <c r="A192" s="22">
        <f>IF(OR('Ammortamento'!$B$5="",'Ammortamento'!$B$6="",ROW()-17&gt;'Ammortamento'!$B$6*12),"",ROW()-17)</f>
        <v/>
      </c>
      <c r="B192" s="23">
        <f>IF(OR(A192="",'Ammortamento'!$B$9=""),"",EDATE('Ammortamento'!$B$9,A192-1))</f>
        <v/>
      </c>
      <c r="C192" s="24">
        <f>IF(OR(A192="",'Ammortamento'!$B$5=""),"",IF(A192=1,'Ammortamento'!$B$5,J191))</f>
        <v/>
      </c>
      <c r="D192" s="24">
        <f>IF(OR(A192="",C192=""),"",IFERROR(-PMT('Ammortamento'!$B$7/12,'Ammortamento'!$B$6*12,'Ammortamento'!$B$5),0))</f>
        <v/>
      </c>
      <c r="E192" s="24">
        <f>IF(OR(A192="",C192=""),"",C192*'Ammortamento'!$B$7/12)</f>
        <v/>
      </c>
      <c r="F192" s="24">
        <f>IF(OR(D192="",E192=""),"",MAX(0,D192-E192))</f>
        <v/>
      </c>
      <c r="G192" s="24">
        <f>IF(A192="","",'Ammortamento'!$B$12/12)</f>
        <v/>
      </c>
      <c r="H192" s="24">
        <f>IF(A192="","",SUM('Ammortamento'!$B$13/12,'Ammortamento'!$B$14))</f>
        <v/>
      </c>
      <c r="I192" s="24">
        <f>IF(A192="","",SUM(D192,G192,H192))</f>
        <v/>
      </c>
      <c r="J192" s="24">
        <f>IF(OR(C192="",F192=""),"",MAX(0,C192-F192))</f>
        <v/>
      </c>
    </row>
    <row r="193">
      <c r="A193" s="25">
        <f>IF(OR('Ammortamento'!$B$5="",'Ammortamento'!$B$6="",ROW()-17&gt;'Ammortamento'!$B$6*12),"",ROW()-17)</f>
        <v/>
      </c>
      <c r="B193" s="26">
        <f>IF(OR(A193="",'Ammortamento'!$B$9=""),"",EDATE('Ammortamento'!$B$9,A193-1))</f>
        <v/>
      </c>
      <c r="C193" s="27">
        <f>IF(OR(A193="",'Ammortamento'!$B$5=""),"",IF(A193=1,'Ammortamento'!$B$5,J192))</f>
        <v/>
      </c>
      <c r="D193" s="27">
        <f>IF(OR(A193="",C193=""),"",IFERROR(-PMT('Ammortamento'!$B$7/12,'Ammortamento'!$B$6*12,'Ammortamento'!$B$5),0))</f>
        <v/>
      </c>
      <c r="E193" s="27">
        <f>IF(OR(A193="",C193=""),"",C193*'Ammortamento'!$B$7/12)</f>
        <v/>
      </c>
      <c r="F193" s="27">
        <f>IF(OR(D193="",E193=""),"",MAX(0,D193-E193))</f>
        <v/>
      </c>
      <c r="G193" s="27">
        <f>IF(A193="","",'Ammortamento'!$B$12/12)</f>
        <v/>
      </c>
      <c r="H193" s="27">
        <f>IF(A193="","",SUM('Ammortamento'!$B$13/12,'Ammortamento'!$B$14))</f>
        <v/>
      </c>
      <c r="I193" s="27">
        <f>IF(A193="","",SUM(D193,G193,H193))</f>
        <v/>
      </c>
      <c r="J193" s="27">
        <f>IF(OR(C193="",F193=""),"",MAX(0,C193-F193))</f>
        <v/>
      </c>
    </row>
    <row r="194">
      <c r="A194" s="22">
        <f>IF(OR('Ammortamento'!$B$5="",'Ammortamento'!$B$6="",ROW()-17&gt;'Ammortamento'!$B$6*12),"",ROW()-17)</f>
        <v/>
      </c>
      <c r="B194" s="23">
        <f>IF(OR(A194="",'Ammortamento'!$B$9=""),"",EDATE('Ammortamento'!$B$9,A194-1))</f>
        <v/>
      </c>
      <c r="C194" s="24">
        <f>IF(OR(A194="",'Ammortamento'!$B$5=""),"",IF(A194=1,'Ammortamento'!$B$5,J193))</f>
        <v/>
      </c>
      <c r="D194" s="24">
        <f>IF(OR(A194="",C194=""),"",IFERROR(-PMT('Ammortamento'!$B$7/12,'Ammortamento'!$B$6*12,'Ammortamento'!$B$5),0))</f>
        <v/>
      </c>
      <c r="E194" s="24">
        <f>IF(OR(A194="",C194=""),"",C194*'Ammortamento'!$B$7/12)</f>
        <v/>
      </c>
      <c r="F194" s="24">
        <f>IF(OR(D194="",E194=""),"",MAX(0,D194-E194))</f>
        <v/>
      </c>
      <c r="G194" s="24">
        <f>IF(A194="","",'Ammortamento'!$B$12/12)</f>
        <v/>
      </c>
      <c r="H194" s="24">
        <f>IF(A194="","",SUM('Ammortamento'!$B$13/12,'Ammortamento'!$B$14))</f>
        <v/>
      </c>
      <c r="I194" s="24">
        <f>IF(A194="","",SUM(D194,G194,H194))</f>
        <v/>
      </c>
      <c r="J194" s="24">
        <f>IF(OR(C194="",F194=""),"",MAX(0,C194-F194))</f>
        <v/>
      </c>
    </row>
    <row r="195">
      <c r="A195" s="25">
        <f>IF(OR('Ammortamento'!$B$5="",'Ammortamento'!$B$6="",ROW()-17&gt;'Ammortamento'!$B$6*12),"",ROW()-17)</f>
        <v/>
      </c>
      <c r="B195" s="26">
        <f>IF(OR(A195="",'Ammortamento'!$B$9=""),"",EDATE('Ammortamento'!$B$9,A195-1))</f>
        <v/>
      </c>
      <c r="C195" s="27">
        <f>IF(OR(A195="",'Ammortamento'!$B$5=""),"",IF(A195=1,'Ammortamento'!$B$5,J194))</f>
        <v/>
      </c>
      <c r="D195" s="27">
        <f>IF(OR(A195="",C195=""),"",IFERROR(-PMT('Ammortamento'!$B$7/12,'Ammortamento'!$B$6*12,'Ammortamento'!$B$5),0))</f>
        <v/>
      </c>
      <c r="E195" s="27">
        <f>IF(OR(A195="",C195=""),"",C195*'Ammortamento'!$B$7/12)</f>
        <v/>
      </c>
      <c r="F195" s="27">
        <f>IF(OR(D195="",E195=""),"",MAX(0,D195-E195))</f>
        <v/>
      </c>
      <c r="G195" s="27">
        <f>IF(A195="","",'Ammortamento'!$B$12/12)</f>
        <v/>
      </c>
      <c r="H195" s="27">
        <f>IF(A195="","",SUM('Ammortamento'!$B$13/12,'Ammortamento'!$B$14))</f>
        <v/>
      </c>
      <c r="I195" s="27">
        <f>IF(A195="","",SUM(D195,G195,H195))</f>
        <v/>
      </c>
      <c r="J195" s="27">
        <f>IF(OR(C195="",F195=""),"",MAX(0,C195-F195))</f>
        <v/>
      </c>
    </row>
    <row r="196">
      <c r="A196" s="22">
        <f>IF(OR('Ammortamento'!$B$5="",'Ammortamento'!$B$6="",ROW()-17&gt;'Ammortamento'!$B$6*12),"",ROW()-17)</f>
        <v/>
      </c>
      <c r="B196" s="23">
        <f>IF(OR(A196="",'Ammortamento'!$B$9=""),"",EDATE('Ammortamento'!$B$9,A196-1))</f>
        <v/>
      </c>
      <c r="C196" s="24">
        <f>IF(OR(A196="",'Ammortamento'!$B$5=""),"",IF(A196=1,'Ammortamento'!$B$5,J195))</f>
        <v/>
      </c>
      <c r="D196" s="24">
        <f>IF(OR(A196="",C196=""),"",IFERROR(-PMT('Ammortamento'!$B$7/12,'Ammortamento'!$B$6*12,'Ammortamento'!$B$5),0))</f>
        <v/>
      </c>
      <c r="E196" s="24">
        <f>IF(OR(A196="",C196=""),"",C196*'Ammortamento'!$B$7/12)</f>
        <v/>
      </c>
      <c r="F196" s="24">
        <f>IF(OR(D196="",E196=""),"",MAX(0,D196-E196))</f>
        <v/>
      </c>
      <c r="G196" s="24">
        <f>IF(A196="","",'Ammortamento'!$B$12/12)</f>
        <v/>
      </c>
      <c r="H196" s="24">
        <f>IF(A196="","",SUM('Ammortamento'!$B$13/12,'Ammortamento'!$B$14))</f>
        <v/>
      </c>
      <c r="I196" s="24">
        <f>IF(A196="","",SUM(D196,G196,H196))</f>
        <v/>
      </c>
      <c r="J196" s="24">
        <f>IF(OR(C196="",F196=""),"",MAX(0,C196-F196))</f>
        <v/>
      </c>
    </row>
    <row r="197">
      <c r="A197" s="25">
        <f>IF(OR('Ammortamento'!$B$5="",'Ammortamento'!$B$6="",ROW()-17&gt;'Ammortamento'!$B$6*12),"",ROW()-17)</f>
        <v/>
      </c>
      <c r="B197" s="26">
        <f>IF(OR(A197="",'Ammortamento'!$B$9=""),"",EDATE('Ammortamento'!$B$9,A197-1))</f>
        <v/>
      </c>
      <c r="C197" s="27">
        <f>IF(OR(A197="",'Ammortamento'!$B$5=""),"",IF(A197=1,'Ammortamento'!$B$5,J196))</f>
        <v/>
      </c>
      <c r="D197" s="27">
        <f>IF(OR(A197="",C197=""),"",IFERROR(-PMT('Ammortamento'!$B$7/12,'Ammortamento'!$B$6*12,'Ammortamento'!$B$5),0))</f>
        <v/>
      </c>
      <c r="E197" s="27">
        <f>IF(OR(A197="",C197=""),"",C197*'Ammortamento'!$B$7/12)</f>
        <v/>
      </c>
      <c r="F197" s="27">
        <f>IF(OR(D197="",E197=""),"",MAX(0,D197-E197))</f>
        <v/>
      </c>
      <c r="G197" s="27">
        <f>IF(A197="","",'Ammortamento'!$B$12/12)</f>
        <v/>
      </c>
      <c r="H197" s="27">
        <f>IF(A197="","",SUM('Ammortamento'!$B$13/12,'Ammortamento'!$B$14))</f>
        <v/>
      </c>
      <c r="I197" s="27">
        <f>IF(A197="","",SUM(D197,G197,H197))</f>
        <v/>
      </c>
      <c r="J197" s="27">
        <f>IF(OR(C197="",F197=""),"",MAX(0,C197-F197))</f>
        <v/>
      </c>
    </row>
    <row r="198">
      <c r="A198" s="22">
        <f>IF(OR('Ammortamento'!$B$5="",'Ammortamento'!$B$6="",ROW()-17&gt;'Ammortamento'!$B$6*12),"",ROW()-17)</f>
        <v/>
      </c>
      <c r="B198" s="23">
        <f>IF(OR(A198="",'Ammortamento'!$B$9=""),"",EDATE('Ammortamento'!$B$9,A198-1))</f>
        <v/>
      </c>
      <c r="C198" s="24">
        <f>IF(OR(A198="",'Ammortamento'!$B$5=""),"",IF(A198=1,'Ammortamento'!$B$5,J197))</f>
        <v/>
      </c>
      <c r="D198" s="24">
        <f>IF(OR(A198="",C198=""),"",IFERROR(-PMT('Ammortamento'!$B$7/12,'Ammortamento'!$B$6*12,'Ammortamento'!$B$5),0))</f>
        <v/>
      </c>
      <c r="E198" s="24">
        <f>IF(OR(A198="",C198=""),"",C198*'Ammortamento'!$B$7/12)</f>
        <v/>
      </c>
      <c r="F198" s="24">
        <f>IF(OR(D198="",E198=""),"",MAX(0,D198-E198))</f>
        <v/>
      </c>
      <c r="G198" s="24">
        <f>IF(A198="","",'Ammortamento'!$B$12/12)</f>
        <v/>
      </c>
      <c r="H198" s="24">
        <f>IF(A198="","",SUM('Ammortamento'!$B$13/12,'Ammortamento'!$B$14))</f>
        <v/>
      </c>
      <c r="I198" s="24">
        <f>IF(A198="","",SUM(D198,G198,H198))</f>
        <v/>
      </c>
      <c r="J198" s="24">
        <f>IF(OR(C198="",F198=""),"",MAX(0,C198-F198))</f>
        <v/>
      </c>
    </row>
    <row r="199">
      <c r="A199" s="25">
        <f>IF(OR('Ammortamento'!$B$5="",'Ammortamento'!$B$6="",ROW()-17&gt;'Ammortamento'!$B$6*12),"",ROW()-17)</f>
        <v/>
      </c>
      <c r="B199" s="26">
        <f>IF(OR(A199="",'Ammortamento'!$B$9=""),"",EDATE('Ammortamento'!$B$9,A199-1))</f>
        <v/>
      </c>
      <c r="C199" s="27">
        <f>IF(OR(A199="",'Ammortamento'!$B$5=""),"",IF(A199=1,'Ammortamento'!$B$5,J198))</f>
        <v/>
      </c>
      <c r="D199" s="27">
        <f>IF(OR(A199="",C199=""),"",IFERROR(-PMT('Ammortamento'!$B$7/12,'Ammortamento'!$B$6*12,'Ammortamento'!$B$5),0))</f>
        <v/>
      </c>
      <c r="E199" s="27">
        <f>IF(OR(A199="",C199=""),"",C199*'Ammortamento'!$B$7/12)</f>
        <v/>
      </c>
      <c r="F199" s="27">
        <f>IF(OR(D199="",E199=""),"",MAX(0,D199-E199))</f>
        <v/>
      </c>
      <c r="G199" s="27">
        <f>IF(A199="","",'Ammortamento'!$B$12/12)</f>
        <v/>
      </c>
      <c r="H199" s="27">
        <f>IF(A199="","",SUM('Ammortamento'!$B$13/12,'Ammortamento'!$B$14))</f>
        <v/>
      </c>
      <c r="I199" s="27">
        <f>IF(A199="","",SUM(D199,G199,H199))</f>
        <v/>
      </c>
      <c r="J199" s="27">
        <f>IF(OR(C199="",F199=""),"",MAX(0,C199-F199))</f>
        <v/>
      </c>
    </row>
    <row r="200">
      <c r="A200" s="22">
        <f>IF(OR('Ammortamento'!$B$5="",'Ammortamento'!$B$6="",ROW()-17&gt;'Ammortamento'!$B$6*12),"",ROW()-17)</f>
        <v/>
      </c>
      <c r="B200" s="23">
        <f>IF(OR(A200="",'Ammortamento'!$B$9=""),"",EDATE('Ammortamento'!$B$9,A200-1))</f>
        <v/>
      </c>
      <c r="C200" s="24">
        <f>IF(OR(A200="",'Ammortamento'!$B$5=""),"",IF(A200=1,'Ammortamento'!$B$5,J199))</f>
        <v/>
      </c>
      <c r="D200" s="24">
        <f>IF(OR(A200="",C200=""),"",IFERROR(-PMT('Ammortamento'!$B$7/12,'Ammortamento'!$B$6*12,'Ammortamento'!$B$5),0))</f>
        <v/>
      </c>
      <c r="E200" s="24">
        <f>IF(OR(A200="",C200=""),"",C200*'Ammortamento'!$B$7/12)</f>
        <v/>
      </c>
      <c r="F200" s="24">
        <f>IF(OR(D200="",E200=""),"",MAX(0,D200-E200))</f>
        <v/>
      </c>
      <c r="G200" s="24">
        <f>IF(A200="","",'Ammortamento'!$B$12/12)</f>
        <v/>
      </c>
      <c r="H200" s="24">
        <f>IF(A200="","",SUM('Ammortamento'!$B$13/12,'Ammortamento'!$B$14))</f>
        <v/>
      </c>
      <c r="I200" s="24">
        <f>IF(A200="","",SUM(D200,G200,H200))</f>
        <v/>
      </c>
      <c r="J200" s="24">
        <f>IF(OR(C200="",F200=""),"",MAX(0,C200-F200))</f>
        <v/>
      </c>
    </row>
    <row r="201">
      <c r="A201" s="25">
        <f>IF(OR('Ammortamento'!$B$5="",'Ammortamento'!$B$6="",ROW()-17&gt;'Ammortamento'!$B$6*12),"",ROW()-17)</f>
        <v/>
      </c>
      <c r="B201" s="26">
        <f>IF(OR(A201="",'Ammortamento'!$B$9=""),"",EDATE('Ammortamento'!$B$9,A201-1))</f>
        <v/>
      </c>
      <c r="C201" s="27">
        <f>IF(OR(A201="",'Ammortamento'!$B$5=""),"",IF(A201=1,'Ammortamento'!$B$5,J200))</f>
        <v/>
      </c>
      <c r="D201" s="27">
        <f>IF(OR(A201="",C201=""),"",IFERROR(-PMT('Ammortamento'!$B$7/12,'Ammortamento'!$B$6*12,'Ammortamento'!$B$5),0))</f>
        <v/>
      </c>
      <c r="E201" s="27">
        <f>IF(OR(A201="",C201=""),"",C201*'Ammortamento'!$B$7/12)</f>
        <v/>
      </c>
      <c r="F201" s="27">
        <f>IF(OR(D201="",E201=""),"",MAX(0,D201-E201))</f>
        <v/>
      </c>
      <c r="G201" s="27">
        <f>IF(A201="","",'Ammortamento'!$B$12/12)</f>
        <v/>
      </c>
      <c r="H201" s="27">
        <f>IF(A201="","",SUM('Ammortamento'!$B$13/12,'Ammortamento'!$B$14))</f>
        <v/>
      </c>
      <c r="I201" s="27">
        <f>IF(A201="","",SUM(D201,G201,H201))</f>
        <v/>
      </c>
      <c r="J201" s="27">
        <f>IF(OR(C201="",F201=""),"",MAX(0,C201-F201))</f>
        <v/>
      </c>
    </row>
    <row r="202">
      <c r="A202" s="22">
        <f>IF(OR('Ammortamento'!$B$5="",'Ammortamento'!$B$6="",ROW()-17&gt;'Ammortamento'!$B$6*12),"",ROW()-17)</f>
        <v/>
      </c>
      <c r="B202" s="23">
        <f>IF(OR(A202="",'Ammortamento'!$B$9=""),"",EDATE('Ammortamento'!$B$9,A202-1))</f>
        <v/>
      </c>
      <c r="C202" s="24">
        <f>IF(OR(A202="",'Ammortamento'!$B$5=""),"",IF(A202=1,'Ammortamento'!$B$5,J201))</f>
        <v/>
      </c>
      <c r="D202" s="24">
        <f>IF(OR(A202="",C202=""),"",IFERROR(-PMT('Ammortamento'!$B$7/12,'Ammortamento'!$B$6*12,'Ammortamento'!$B$5),0))</f>
        <v/>
      </c>
      <c r="E202" s="24">
        <f>IF(OR(A202="",C202=""),"",C202*'Ammortamento'!$B$7/12)</f>
        <v/>
      </c>
      <c r="F202" s="24">
        <f>IF(OR(D202="",E202=""),"",MAX(0,D202-E202))</f>
        <v/>
      </c>
      <c r="G202" s="24">
        <f>IF(A202="","",'Ammortamento'!$B$12/12)</f>
        <v/>
      </c>
      <c r="H202" s="24">
        <f>IF(A202="","",SUM('Ammortamento'!$B$13/12,'Ammortamento'!$B$14))</f>
        <v/>
      </c>
      <c r="I202" s="24">
        <f>IF(A202="","",SUM(D202,G202,H202))</f>
        <v/>
      </c>
      <c r="J202" s="24">
        <f>IF(OR(C202="",F202=""),"",MAX(0,C202-F202))</f>
        <v/>
      </c>
    </row>
    <row r="203">
      <c r="A203" s="25">
        <f>IF(OR('Ammortamento'!$B$5="",'Ammortamento'!$B$6="",ROW()-17&gt;'Ammortamento'!$B$6*12),"",ROW()-17)</f>
        <v/>
      </c>
      <c r="B203" s="26">
        <f>IF(OR(A203="",'Ammortamento'!$B$9=""),"",EDATE('Ammortamento'!$B$9,A203-1))</f>
        <v/>
      </c>
      <c r="C203" s="27">
        <f>IF(OR(A203="",'Ammortamento'!$B$5=""),"",IF(A203=1,'Ammortamento'!$B$5,J202))</f>
        <v/>
      </c>
      <c r="D203" s="27">
        <f>IF(OR(A203="",C203=""),"",IFERROR(-PMT('Ammortamento'!$B$7/12,'Ammortamento'!$B$6*12,'Ammortamento'!$B$5),0))</f>
        <v/>
      </c>
      <c r="E203" s="27">
        <f>IF(OR(A203="",C203=""),"",C203*'Ammortamento'!$B$7/12)</f>
        <v/>
      </c>
      <c r="F203" s="27">
        <f>IF(OR(D203="",E203=""),"",MAX(0,D203-E203))</f>
        <v/>
      </c>
      <c r="G203" s="27">
        <f>IF(A203="","",'Ammortamento'!$B$12/12)</f>
        <v/>
      </c>
      <c r="H203" s="27">
        <f>IF(A203="","",SUM('Ammortamento'!$B$13/12,'Ammortamento'!$B$14))</f>
        <v/>
      </c>
      <c r="I203" s="27">
        <f>IF(A203="","",SUM(D203,G203,H203))</f>
        <v/>
      </c>
      <c r="J203" s="27">
        <f>IF(OR(C203="",F203=""),"",MAX(0,C203-F203))</f>
        <v/>
      </c>
    </row>
    <row r="204">
      <c r="A204" s="22">
        <f>IF(OR('Ammortamento'!$B$5="",'Ammortamento'!$B$6="",ROW()-17&gt;'Ammortamento'!$B$6*12),"",ROW()-17)</f>
        <v/>
      </c>
      <c r="B204" s="23">
        <f>IF(OR(A204="",'Ammortamento'!$B$9=""),"",EDATE('Ammortamento'!$B$9,A204-1))</f>
        <v/>
      </c>
      <c r="C204" s="24">
        <f>IF(OR(A204="",'Ammortamento'!$B$5=""),"",IF(A204=1,'Ammortamento'!$B$5,J203))</f>
        <v/>
      </c>
      <c r="D204" s="24">
        <f>IF(OR(A204="",C204=""),"",IFERROR(-PMT('Ammortamento'!$B$7/12,'Ammortamento'!$B$6*12,'Ammortamento'!$B$5),0))</f>
        <v/>
      </c>
      <c r="E204" s="24">
        <f>IF(OR(A204="",C204=""),"",C204*'Ammortamento'!$B$7/12)</f>
        <v/>
      </c>
      <c r="F204" s="24">
        <f>IF(OR(D204="",E204=""),"",MAX(0,D204-E204))</f>
        <v/>
      </c>
      <c r="G204" s="24">
        <f>IF(A204="","",'Ammortamento'!$B$12/12)</f>
        <v/>
      </c>
      <c r="H204" s="24">
        <f>IF(A204="","",SUM('Ammortamento'!$B$13/12,'Ammortamento'!$B$14))</f>
        <v/>
      </c>
      <c r="I204" s="24">
        <f>IF(A204="","",SUM(D204,G204,H204))</f>
        <v/>
      </c>
      <c r="J204" s="24">
        <f>IF(OR(C204="",F204=""),"",MAX(0,C204-F204))</f>
        <v/>
      </c>
    </row>
    <row r="205">
      <c r="A205" s="25">
        <f>IF(OR('Ammortamento'!$B$5="",'Ammortamento'!$B$6="",ROW()-17&gt;'Ammortamento'!$B$6*12),"",ROW()-17)</f>
        <v/>
      </c>
      <c r="B205" s="26">
        <f>IF(OR(A205="",'Ammortamento'!$B$9=""),"",EDATE('Ammortamento'!$B$9,A205-1))</f>
        <v/>
      </c>
      <c r="C205" s="27">
        <f>IF(OR(A205="",'Ammortamento'!$B$5=""),"",IF(A205=1,'Ammortamento'!$B$5,J204))</f>
        <v/>
      </c>
      <c r="D205" s="27">
        <f>IF(OR(A205="",C205=""),"",IFERROR(-PMT('Ammortamento'!$B$7/12,'Ammortamento'!$B$6*12,'Ammortamento'!$B$5),0))</f>
        <v/>
      </c>
      <c r="E205" s="27">
        <f>IF(OR(A205="",C205=""),"",C205*'Ammortamento'!$B$7/12)</f>
        <v/>
      </c>
      <c r="F205" s="27">
        <f>IF(OR(D205="",E205=""),"",MAX(0,D205-E205))</f>
        <v/>
      </c>
      <c r="G205" s="27">
        <f>IF(A205="","",'Ammortamento'!$B$12/12)</f>
        <v/>
      </c>
      <c r="H205" s="27">
        <f>IF(A205="","",SUM('Ammortamento'!$B$13/12,'Ammortamento'!$B$14))</f>
        <v/>
      </c>
      <c r="I205" s="27">
        <f>IF(A205="","",SUM(D205,G205,H205))</f>
        <v/>
      </c>
      <c r="J205" s="27">
        <f>IF(OR(C205="",F205=""),"",MAX(0,C205-F205))</f>
        <v/>
      </c>
    </row>
    <row r="206">
      <c r="A206" s="22">
        <f>IF(OR('Ammortamento'!$B$5="",'Ammortamento'!$B$6="",ROW()-17&gt;'Ammortamento'!$B$6*12),"",ROW()-17)</f>
        <v/>
      </c>
      <c r="B206" s="23">
        <f>IF(OR(A206="",'Ammortamento'!$B$9=""),"",EDATE('Ammortamento'!$B$9,A206-1))</f>
        <v/>
      </c>
      <c r="C206" s="24">
        <f>IF(OR(A206="",'Ammortamento'!$B$5=""),"",IF(A206=1,'Ammortamento'!$B$5,J205))</f>
        <v/>
      </c>
      <c r="D206" s="24">
        <f>IF(OR(A206="",C206=""),"",IFERROR(-PMT('Ammortamento'!$B$7/12,'Ammortamento'!$B$6*12,'Ammortamento'!$B$5),0))</f>
        <v/>
      </c>
      <c r="E206" s="24">
        <f>IF(OR(A206="",C206=""),"",C206*'Ammortamento'!$B$7/12)</f>
        <v/>
      </c>
      <c r="F206" s="24">
        <f>IF(OR(D206="",E206=""),"",MAX(0,D206-E206))</f>
        <v/>
      </c>
      <c r="G206" s="24">
        <f>IF(A206="","",'Ammortamento'!$B$12/12)</f>
        <v/>
      </c>
      <c r="H206" s="24">
        <f>IF(A206="","",SUM('Ammortamento'!$B$13/12,'Ammortamento'!$B$14))</f>
        <v/>
      </c>
      <c r="I206" s="24">
        <f>IF(A206="","",SUM(D206,G206,H206))</f>
        <v/>
      </c>
      <c r="J206" s="24">
        <f>IF(OR(C206="",F206=""),"",MAX(0,C206-F206))</f>
        <v/>
      </c>
    </row>
    <row r="207">
      <c r="A207" s="25">
        <f>IF(OR('Ammortamento'!$B$5="",'Ammortamento'!$B$6="",ROW()-17&gt;'Ammortamento'!$B$6*12),"",ROW()-17)</f>
        <v/>
      </c>
      <c r="B207" s="26">
        <f>IF(OR(A207="",'Ammortamento'!$B$9=""),"",EDATE('Ammortamento'!$B$9,A207-1))</f>
        <v/>
      </c>
      <c r="C207" s="27">
        <f>IF(OR(A207="",'Ammortamento'!$B$5=""),"",IF(A207=1,'Ammortamento'!$B$5,J206))</f>
        <v/>
      </c>
      <c r="D207" s="27">
        <f>IF(OR(A207="",C207=""),"",IFERROR(-PMT('Ammortamento'!$B$7/12,'Ammortamento'!$B$6*12,'Ammortamento'!$B$5),0))</f>
        <v/>
      </c>
      <c r="E207" s="27">
        <f>IF(OR(A207="",C207=""),"",C207*'Ammortamento'!$B$7/12)</f>
        <v/>
      </c>
      <c r="F207" s="27">
        <f>IF(OR(D207="",E207=""),"",MAX(0,D207-E207))</f>
        <v/>
      </c>
      <c r="G207" s="27">
        <f>IF(A207="","",'Ammortamento'!$B$12/12)</f>
        <v/>
      </c>
      <c r="H207" s="27">
        <f>IF(A207="","",SUM('Ammortamento'!$B$13/12,'Ammortamento'!$B$14))</f>
        <v/>
      </c>
      <c r="I207" s="27">
        <f>IF(A207="","",SUM(D207,G207,H207))</f>
        <v/>
      </c>
      <c r="J207" s="27">
        <f>IF(OR(C207="",F207=""),"",MAX(0,C207-F207))</f>
        <v/>
      </c>
    </row>
    <row r="208">
      <c r="A208" s="22">
        <f>IF(OR('Ammortamento'!$B$5="",'Ammortamento'!$B$6="",ROW()-17&gt;'Ammortamento'!$B$6*12),"",ROW()-17)</f>
        <v/>
      </c>
      <c r="B208" s="23">
        <f>IF(OR(A208="",'Ammortamento'!$B$9=""),"",EDATE('Ammortamento'!$B$9,A208-1))</f>
        <v/>
      </c>
      <c r="C208" s="24">
        <f>IF(OR(A208="",'Ammortamento'!$B$5=""),"",IF(A208=1,'Ammortamento'!$B$5,J207))</f>
        <v/>
      </c>
      <c r="D208" s="24">
        <f>IF(OR(A208="",C208=""),"",IFERROR(-PMT('Ammortamento'!$B$7/12,'Ammortamento'!$B$6*12,'Ammortamento'!$B$5),0))</f>
        <v/>
      </c>
      <c r="E208" s="24">
        <f>IF(OR(A208="",C208=""),"",C208*'Ammortamento'!$B$7/12)</f>
        <v/>
      </c>
      <c r="F208" s="24">
        <f>IF(OR(D208="",E208=""),"",MAX(0,D208-E208))</f>
        <v/>
      </c>
      <c r="G208" s="24">
        <f>IF(A208="","",'Ammortamento'!$B$12/12)</f>
        <v/>
      </c>
      <c r="H208" s="24">
        <f>IF(A208="","",SUM('Ammortamento'!$B$13/12,'Ammortamento'!$B$14))</f>
        <v/>
      </c>
      <c r="I208" s="24">
        <f>IF(A208="","",SUM(D208,G208,H208))</f>
        <v/>
      </c>
      <c r="J208" s="24">
        <f>IF(OR(C208="",F208=""),"",MAX(0,C208-F208))</f>
        <v/>
      </c>
    </row>
    <row r="209">
      <c r="A209" s="25">
        <f>IF(OR('Ammortamento'!$B$5="",'Ammortamento'!$B$6="",ROW()-17&gt;'Ammortamento'!$B$6*12),"",ROW()-17)</f>
        <v/>
      </c>
      <c r="B209" s="26">
        <f>IF(OR(A209="",'Ammortamento'!$B$9=""),"",EDATE('Ammortamento'!$B$9,A209-1))</f>
        <v/>
      </c>
      <c r="C209" s="27">
        <f>IF(OR(A209="",'Ammortamento'!$B$5=""),"",IF(A209=1,'Ammortamento'!$B$5,J208))</f>
        <v/>
      </c>
      <c r="D209" s="27">
        <f>IF(OR(A209="",C209=""),"",IFERROR(-PMT('Ammortamento'!$B$7/12,'Ammortamento'!$B$6*12,'Ammortamento'!$B$5),0))</f>
        <v/>
      </c>
      <c r="E209" s="27">
        <f>IF(OR(A209="",C209=""),"",C209*'Ammortamento'!$B$7/12)</f>
        <v/>
      </c>
      <c r="F209" s="27">
        <f>IF(OR(D209="",E209=""),"",MAX(0,D209-E209))</f>
        <v/>
      </c>
      <c r="G209" s="27">
        <f>IF(A209="","",'Ammortamento'!$B$12/12)</f>
        <v/>
      </c>
      <c r="H209" s="27">
        <f>IF(A209="","",SUM('Ammortamento'!$B$13/12,'Ammortamento'!$B$14))</f>
        <v/>
      </c>
      <c r="I209" s="27">
        <f>IF(A209="","",SUM(D209,G209,H209))</f>
        <v/>
      </c>
      <c r="J209" s="27">
        <f>IF(OR(C209="",F209=""),"",MAX(0,C209-F209))</f>
        <v/>
      </c>
    </row>
    <row r="210">
      <c r="A210" s="22">
        <f>IF(OR('Ammortamento'!$B$5="",'Ammortamento'!$B$6="",ROW()-17&gt;'Ammortamento'!$B$6*12),"",ROW()-17)</f>
        <v/>
      </c>
      <c r="B210" s="23">
        <f>IF(OR(A210="",'Ammortamento'!$B$9=""),"",EDATE('Ammortamento'!$B$9,A210-1))</f>
        <v/>
      </c>
      <c r="C210" s="24">
        <f>IF(OR(A210="",'Ammortamento'!$B$5=""),"",IF(A210=1,'Ammortamento'!$B$5,J209))</f>
        <v/>
      </c>
      <c r="D210" s="24">
        <f>IF(OR(A210="",C210=""),"",IFERROR(-PMT('Ammortamento'!$B$7/12,'Ammortamento'!$B$6*12,'Ammortamento'!$B$5),0))</f>
        <v/>
      </c>
      <c r="E210" s="24">
        <f>IF(OR(A210="",C210=""),"",C210*'Ammortamento'!$B$7/12)</f>
        <v/>
      </c>
      <c r="F210" s="24">
        <f>IF(OR(D210="",E210=""),"",MAX(0,D210-E210))</f>
        <v/>
      </c>
      <c r="G210" s="24">
        <f>IF(A210="","",'Ammortamento'!$B$12/12)</f>
        <v/>
      </c>
      <c r="H210" s="24">
        <f>IF(A210="","",SUM('Ammortamento'!$B$13/12,'Ammortamento'!$B$14))</f>
        <v/>
      </c>
      <c r="I210" s="24">
        <f>IF(A210="","",SUM(D210,G210,H210))</f>
        <v/>
      </c>
      <c r="J210" s="24">
        <f>IF(OR(C210="",F210=""),"",MAX(0,C210-F210))</f>
        <v/>
      </c>
    </row>
    <row r="211">
      <c r="A211" s="25">
        <f>IF(OR('Ammortamento'!$B$5="",'Ammortamento'!$B$6="",ROW()-17&gt;'Ammortamento'!$B$6*12),"",ROW()-17)</f>
        <v/>
      </c>
      <c r="B211" s="26">
        <f>IF(OR(A211="",'Ammortamento'!$B$9=""),"",EDATE('Ammortamento'!$B$9,A211-1))</f>
        <v/>
      </c>
      <c r="C211" s="27">
        <f>IF(OR(A211="",'Ammortamento'!$B$5=""),"",IF(A211=1,'Ammortamento'!$B$5,J210))</f>
        <v/>
      </c>
      <c r="D211" s="27">
        <f>IF(OR(A211="",C211=""),"",IFERROR(-PMT('Ammortamento'!$B$7/12,'Ammortamento'!$B$6*12,'Ammortamento'!$B$5),0))</f>
        <v/>
      </c>
      <c r="E211" s="27">
        <f>IF(OR(A211="",C211=""),"",C211*'Ammortamento'!$B$7/12)</f>
        <v/>
      </c>
      <c r="F211" s="27">
        <f>IF(OR(D211="",E211=""),"",MAX(0,D211-E211))</f>
        <v/>
      </c>
      <c r="G211" s="27">
        <f>IF(A211="","",'Ammortamento'!$B$12/12)</f>
        <v/>
      </c>
      <c r="H211" s="27">
        <f>IF(A211="","",SUM('Ammortamento'!$B$13/12,'Ammortamento'!$B$14))</f>
        <v/>
      </c>
      <c r="I211" s="27">
        <f>IF(A211="","",SUM(D211,G211,H211))</f>
        <v/>
      </c>
      <c r="J211" s="27">
        <f>IF(OR(C211="",F211=""),"",MAX(0,C211-F211))</f>
        <v/>
      </c>
    </row>
    <row r="212">
      <c r="A212" s="22">
        <f>IF(OR('Ammortamento'!$B$5="",'Ammortamento'!$B$6="",ROW()-17&gt;'Ammortamento'!$B$6*12),"",ROW()-17)</f>
        <v/>
      </c>
      <c r="B212" s="23">
        <f>IF(OR(A212="",'Ammortamento'!$B$9=""),"",EDATE('Ammortamento'!$B$9,A212-1))</f>
        <v/>
      </c>
      <c r="C212" s="24">
        <f>IF(OR(A212="",'Ammortamento'!$B$5=""),"",IF(A212=1,'Ammortamento'!$B$5,J211))</f>
        <v/>
      </c>
      <c r="D212" s="24">
        <f>IF(OR(A212="",C212=""),"",IFERROR(-PMT('Ammortamento'!$B$7/12,'Ammortamento'!$B$6*12,'Ammortamento'!$B$5),0))</f>
        <v/>
      </c>
      <c r="E212" s="24">
        <f>IF(OR(A212="",C212=""),"",C212*'Ammortamento'!$B$7/12)</f>
        <v/>
      </c>
      <c r="F212" s="24">
        <f>IF(OR(D212="",E212=""),"",MAX(0,D212-E212))</f>
        <v/>
      </c>
      <c r="G212" s="24">
        <f>IF(A212="","",'Ammortamento'!$B$12/12)</f>
        <v/>
      </c>
      <c r="H212" s="24">
        <f>IF(A212="","",SUM('Ammortamento'!$B$13/12,'Ammortamento'!$B$14))</f>
        <v/>
      </c>
      <c r="I212" s="24">
        <f>IF(A212="","",SUM(D212,G212,H212))</f>
        <v/>
      </c>
      <c r="J212" s="24">
        <f>IF(OR(C212="",F212=""),"",MAX(0,C212-F212))</f>
        <v/>
      </c>
    </row>
    <row r="213">
      <c r="A213" s="25">
        <f>IF(OR('Ammortamento'!$B$5="",'Ammortamento'!$B$6="",ROW()-17&gt;'Ammortamento'!$B$6*12),"",ROW()-17)</f>
        <v/>
      </c>
      <c r="B213" s="26">
        <f>IF(OR(A213="",'Ammortamento'!$B$9=""),"",EDATE('Ammortamento'!$B$9,A213-1))</f>
        <v/>
      </c>
      <c r="C213" s="27">
        <f>IF(OR(A213="",'Ammortamento'!$B$5=""),"",IF(A213=1,'Ammortamento'!$B$5,J212))</f>
        <v/>
      </c>
      <c r="D213" s="27">
        <f>IF(OR(A213="",C213=""),"",IFERROR(-PMT('Ammortamento'!$B$7/12,'Ammortamento'!$B$6*12,'Ammortamento'!$B$5),0))</f>
        <v/>
      </c>
      <c r="E213" s="27">
        <f>IF(OR(A213="",C213=""),"",C213*'Ammortamento'!$B$7/12)</f>
        <v/>
      </c>
      <c r="F213" s="27">
        <f>IF(OR(D213="",E213=""),"",MAX(0,D213-E213))</f>
        <v/>
      </c>
      <c r="G213" s="27">
        <f>IF(A213="","",'Ammortamento'!$B$12/12)</f>
        <v/>
      </c>
      <c r="H213" s="27">
        <f>IF(A213="","",SUM('Ammortamento'!$B$13/12,'Ammortamento'!$B$14))</f>
        <v/>
      </c>
      <c r="I213" s="27">
        <f>IF(A213="","",SUM(D213,G213,H213))</f>
        <v/>
      </c>
      <c r="J213" s="27">
        <f>IF(OR(C213="",F213=""),"",MAX(0,C213-F213))</f>
        <v/>
      </c>
    </row>
    <row r="214">
      <c r="A214" s="22">
        <f>IF(OR('Ammortamento'!$B$5="",'Ammortamento'!$B$6="",ROW()-17&gt;'Ammortamento'!$B$6*12),"",ROW()-17)</f>
        <v/>
      </c>
      <c r="B214" s="23">
        <f>IF(OR(A214="",'Ammortamento'!$B$9=""),"",EDATE('Ammortamento'!$B$9,A214-1))</f>
        <v/>
      </c>
      <c r="C214" s="24">
        <f>IF(OR(A214="",'Ammortamento'!$B$5=""),"",IF(A214=1,'Ammortamento'!$B$5,J213))</f>
        <v/>
      </c>
      <c r="D214" s="24">
        <f>IF(OR(A214="",C214=""),"",IFERROR(-PMT('Ammortamento'!$B$7/12,'Ammortamento'!$B$6*12,'Ammortamento'!$B$5),0))</f>
        <v/>
      </c>
      <c r="E214" s="24">
        <f>IF(OR(A214="",C214=""),"",C214*'Ammortamento'!$B$7/12)</f>
        <v/>
      </c>
      <c r="F214" s="24">
        <f>IF(OR(D214="",E214=""),"",MAX(0,D214-E214))</f>
        <v/>
      </c>
      <c r="G214" s="24">
        <f>IF(A214="","",'Ammortamento'!$B$12/12)</f>
        <v/>
      </c>
      <c r="H214" s="24">
        <f>IF(A214="","",SUM('Ammortamento'!$B$13/12,'Ammortamento'!$B$14))</f>
        <v/>
      </c>
      <c r="I214" s="24">
        <f>IF(A214="","",SUM(D214,G214,H214))</f>
        <v/>
      </c>
      <c r="J214" s="24">
        <f>IF(OR(C214="",F214=""),"",MAX(0,C214-F214))</f>
        <v/>
      </c>
    </row>
    <row r="215">
      <c r="A215" s="25">
        <f>IF(OR('Ammortamento'!$B$5="",'Ammortamento'!$B$6="",ROW()-17&gt;'Ammortamento'!$B$6*12),"",ROW()-17)</f>
        <v/>
      </c>
      <c r="B215" s="26">
        <f>IF(OR(A215="",'Ammortamento'!$B$9=""),"",EDATE('Ammortamento'!$B$9,A215-1))</f>
        <v/>
      </c>
      <c r="C215" s="27">
        <f>IF(OR(A215="",'Ammortamento'!$B$5=""),"",IF(A215=1,'Ammortamento'!$B$5,J214))</f>
        <v/>
      </c>
      <c r="D215" s="27">
        <f>IF(OR(A215="",C215=""),"",IFERROR(-PMT('Ammortamento'!$B$7/12,'Ammortamento'!$B$6*12,'Ammortamento'!$B$5),0))</f>
        <v/>
      </c>
      <c r="E215" s="27">
        <f>IF(OR(A215="",C215=""),"",C215*'Ammortamento'!$B$7/12)</f>
        <v/>
      </c>
      <c r="F215" s="27">
        <f>IF(OR(D215="",E215=""),"",MAX(0,D215-E215))</f>
        <v/>
      </c>
      <c r="G215" s="27">
        <f>IF(A215="","",'Ammortamento'!$B$12/12)</f>
        <v/>
      </c>
      <c r="H215" s="27">
        <f>IF(A215="","",SUM('Ammortamento'!$B$13/12,'Ammortamento'!$B$14))</f>
        <v/>
      </c>
      <c r="I215" s="27">
        <f>IF(A215="","",SUM(D215,G215,H215))</f>
        <v/>
      </c>
      <c r="J215" s="27">
        <f>IF(OR(C215="",F215=""),"",MAX(0,C215-F215))</f>
        <v/>
      </c>
    </row>
    <row r="216">
      <c r="A216" s="22">
        <f>IF(OR('Ammortamento'!$B$5="",'Ammortamento'!$B$6="",ROW()-17&gt;'Ammortamento'!$B$6*12),"",ROW()-17)</f>
        <v/>
      </c>
      <c r="B216" s="23">
        <f>IF(OR(A216="",'Ammortamento'!$B$9=""),"",EDATE('Ammortamento'!$B$9,A216-1))</f>
        <v/>
      </c>
      <c r="C216" s="24">
        <f>IF(OR(A216="",'Ammortamento'!$B$5=""),"",IF(A216=1,'Ammortamento'!$B$5,J215))</f>
        <v/>
      </c>
      <c r="D216" s="24">
        <f>IF(OR(A216="",C216=""),"",IFERROR(-PMT('Ammortamento'!$B$7/12,'Ammortamento'!$B$6*12,'Ammortamento'!$B$5),0))</f>
        <v/>
      </c>
      <c r="E216" s="24">
        <f>IF(OR(A216="",C216=""),"",C216*'Ammortamento'!$B$7/12)</f>
        <v/>
      </c>
      <c r="F216" s="24">
        <f>IF(OR(D216="",E216=""),"",MAX(0,D216-E216))</f>
        <v/>
      </c>
      <c r="G216" s="24">
        <f>IF(A216="","",'Ammortamento'!$B$12/12)</f>
        <v/>
      </c>
      <c r="H216" s="24">
        <f>IF(A216="","",SUM('Ammortamento'!$B$13/12,'Ammortamento'!$B$14))</f>
        <v/>
      </c>
      <c r="I216" s="24">
        <f>IF(A216="","",SUM(D216,G216,H216))</f>
        <v/>
      </c>
      <c r="J216" s="24">
        <f>IF(OR(C216="",F216=""),"",MAX(0,C216-F216))</f>
        <v/>
      </c>
    </row>
    <row r="217">
      <c r="A217" s="25">
        <f>IF(OR('Ammortamento'!$B$5="",'Ammortamento'!$B$6="",ROW()-17&gt;'Ammortamento'!$B$6*12),"",ROW()-17)</f>
        <v/>
      </c>
      <c r="B217" s="26">
        <f>IF(OR(A217="",'Ammortamento'!$B$9=""),"",EDATE('Ammortamento'!$B$9,A217-1))</f>
        <v/>
      </c>
      <c r="C217" s="27">
        <f>IF(OR(A217="",'Ammortamento'!$B$5=""),"",IF(A217=1,'Ammortamento'!$B$5,J216))</f>
        <v/>
      </c>
      <c r="D217" s="27">
        <f>IF(OR(A217="",C217=""),"",IFERROR(-PMT('Ammortamento'!$B$7/12,'Ammortamento'!$B$6*12,'Ammortamento'!$B$5),0))</f>
        <v/>
      </c>
      <c r="E217" s="27">
        <f>IF(OR(A217="",C217=""),"",C217*'Ammortamento'!$B$7/12)</f>
        <v/>
      </c>
      <c r="F217" s="27">
        <f>IF(OR(D217="",E217=""),"",MAX(0,D217-E217))</f>
        <v/>
      </c>
      <c r="G217" s="27">
        <f>IF(A217="","",'Ammortamento'!$B$12/12)</f>
        <v/>
      </c>
      <c r="H217" s="27">
        <f>IF(A217="","",SUM('Ammortamento'!$B$13/12,'Ammortamento'!$B$14))</f>
        <v/>
      </c>
      <c r="I217" s="27">
        <f>IF(A217="","",SUM(D217,G217,H217))</f>
        <v/>
      </c>
      <c r="J217" s="27">
        <f>IF(OR(C217="",F217=""),"",MAX(0,C217-F217))</f>
        <v/>
      </c>
    </row>
    <row r="218">
      <c r="A218" s="22">
        <f>IF(OR('Ammortamento'!$B$5="",'Ammortamento'!$B$6="",ROW()-17&gt;'Ammortamento'!$B$6*12),"",ROW()-17)</f>
        <v/>
      </c>
      <c r="B218" s="23">
        <f>IF(OR(A218="",'Ammortamento'!$B$9=""),"",EDATE('Ammortamento'!$B$9,A218-1))</f>
        <v/>
      </c>
      <c r="C218" s="24">
        <f>IF(OR(A218="",'Ammortamento'!$B$5=""),"",IF(A218=1,'Ammortamento'!$B$5,J217))</f>
        <v/>
      </c>
      <c r="D218" s="24">
        <f>IF(OR(A218="",C218=""),"",IFERROR(-PMT('Ammortamento'!$B$7/12,'Ammortamento'!$B$6*12,'Ammortamento'!$B$5),0))</f>
        <v/>
      </c>
      <c r="E218" s="24">
        <f>IF(OR(A218="",C218=""),"",C218*'Ammortamento'!$B$7/12)</f>
        <v/>
      </c>
      <c r="F218" s="24">
        <f>IF(OR(D218="",E218=""),"",MAX(0,D218-E218))</f>
        <v/>
      </c>
      <c r="G218" s="24">
        <f>IF(A218="","",'Ammortamento'!$B$12/12)</f>
        <v/>
      </c>
      <c r="H218" s="24">
        <f>IF(A218="","",SUM('Ammortamento'!$B$13/12,'Ammortamento'!$B$14))</f>
        <v/>
      </c>
      <c r="I218" s="24">
        <f>IF(A218="","",SUM(D218,G218,H218))</f>
        <v/>
      </c>
      <c r="J218" s="24">
        <f>IF(OR(C218="",F218=""),"",MAX(0,C218-F218))</f>
        <v/>
      </c>
    </row>
    <row r="219">
      <c r="A219" s="25">
        <f>IF(OR('Ammortamento'!$B$5="",'Ammortamento'!$B$6="",ROW()-17&gt;'Ammortamento'!$B$6*12),"",ROW()-17)</f>
        <v/>
      </c>
      <c r="B219" s="26">
        <f>IF(OR(A219="",'Ammortamento'!$B$9=""),"",EDATE('Ammortamento'!$B$9,A219-1))</f>
        <v/>
      </c>
      <c r="C219" s="27">
        <f>IF(OR(A219="",'Ammortamento'!$B$5=""),"",IF(A219=1,'Ammortamento'!$B$5,J218))</f>
        <v/>
      </c>
      <c r="D219" s="27">
        <f>IF(OR(A219="",C219=""),"",IFERROR(-PMT('Ammortamento'!$B$7/12,'Ammortamento'!$B$6*12,'Ammortamento'!$B$5),0))</f>
        <v/>
      </c>
      <c r="E219" s="27">
        <f>IF(OR(A219="",C219=""),"",C219*'Ammortamento'!$B$7/12)</f>
        <v/>
      </c>
      <c r="F219" s="27">
        <f>IF(OR(D219="",E219=""),"",MAX(0,D219-E219))</f>
        <v/>
      </c>
      <c r="G219" s="27">
        <f>IF(A219="","",'Ammortamento'!$B$12/12)</f>
        <v/>
      </c>
      <c r="H219" s="27">
        <f>IF(A219="","",SUM('Ammortamento'!$B$13/12,'Ammortamento'!$B$14))</f>
        <v/>
      </c>
      <c r="I219" s="27">
        <f>IF(A219="","",SUM(D219,G219,H219))</f>
        <v/>
      </c>
      <c r="J219" s="27">
        <f>IF(OR(C219="",F219=""),"",MAX(0,C219-F219))</f>
        <v/>
      </c>
    </row>
    <row r="220">
      <c r="A220" s="22">
        <f>IF(OR('Ammortamento'!$B$5="",'Ammortamento'!$B$6="",ROW()-17&gt;'Ammortamento'!$B$6*12),"",ROW()-17)</f>
        <v/>
      </c>
      <c r="B220" s="23">
        <f>IF(OR(A220="",'Ammortamento'!$B$9=""),"",EDATE('Ammortamento'!$B$9,A220-1))</f>
        <v/>
      </c>
      <c r="C220" s="24">
        <f>IF(OR(A220="",'Ammortamento'!$B$5=""),"",IF(A220=1,'Ammortamento'!$B$5,J219))</f>
        <v/>
      </c>
      <c r="D220" s="24">
        <f>IF(OR(A220="",C220=""),"",IFERROR(-PMT('Ammortamento'!$B$7/12,'Ammortamento'!$B$6*12,'Ammortamento'!$B$5),0))</f>
        <v/>
      </c>
      <c r="E220" s="24">
        <f>IF(OR(A220="",C220=""),"",C220*'Ammortamento'!$B$7/12)</f>
        <v/>
      </c>
      <c r="F220" s="24">
        <f>IF(OR(D220="",E220=""),"",MAX(0,D220-E220))</f>
        <v/>
      </c>
      <c r="G220" s="24">
        <f>IF(A220="","",'Ammortamento'!$B$12/12)</f>
        <v/>
      </c>
      <c r="H220" s="24">
        <f>IF(A220="","",SUM('Ammortamento'!$B$13/12,'Ammortamento'!$B$14))</f>
        <v/>
      </c>
      <c r="I220" s="24">
        <f>IF(A220="","",SUM(D220,G220,H220))</f>
        <v/>
      </c>
      <c r="J220" s="24">
        <f>IF(OR(C220="",F220=""),"",MAX(0,C220-F220))</f>
        <v/>
      </c>
    </row>
    <row r="221">
      <c r="A221" s="25">
        <f>IF(OR('Ammortamento'!$B$5="",'Ammortamento'!$B$6="",ROW()-17&gt;'Ammortamento'!$B$6*12),"",ROW()-17)</f>
        <v/>
      </c>
      <c r="B221" s="26">
        <f>IF(OR(A221="",'Ammortamento'!$B$9=""),"",EDATE('Ammortamento'!$B$9,A221-1))</f>
        <v/>
      </c>
      <c r="C221" s="27">
        <f>IF(OR(A221="",'Ammortamento'!$B$5=""),"",IF(A221=1,'Ammortamento'!$B$5,J220))</f>
        <v/>
      </c>
      <c r="D221" s="27">
        <f>IF(OR(A221="",C221=""),"",IFERROR(-PMT('Ammortamento'!$B$7/12,'Ammortamento'!$B$6*12,'Ammortamento'!$B$5),0))</f>
        <v/>
      </c>
      <c r="E221" s="27">
        <f>IF(OR(A221="",C221=""),"",C221*'Ammortamento'!$B$7/12)</f>
        <v/>
      </c>
      <c r="F221" s="27">
        <f>IF(OR(D221="",E221=""),"",MAX(0,D221-E221))</f>
        <v/>
      </c>
      <c r="G221" s="27">
        <f>IF(A221="","",'Ammortamento'!$B$12/12)</f>
        <v/>
      </c>
      <c r="H221" s="27">
        <f>IF(A221="","",SUM('Ammortamento'!$B$13/12,'Ammortamento'!$B$14))</f>
        <v/>
      </c>
      <c r="I221" s="27">
        <f>IF(A221="","",SUM(D221,G221,H221))</f>
        <v/>
      </c>
      <c r="J221" s="27">
        <f>IF(OR(C221="",F221=""),"",MAX(0,C221-F221))</f>
        <v/>
      </c>
    </row>
    <row r="222">
      <c r="A222" s="22">
        <f>IF(OR('Ammortamento'!$B$5="",'Ammortamento'!$B$6="",ROW()-17&gt;'Ammortamento'!$B$6*12),"",ROW()-17)</f>
        <v/>
      </c>
      <c r="B222" s="23">
        <f>IF(OR(A222="",'Ammortamento'!$B$9=""),"",EDATE('Ammortamento'!$B$9,A222-1))</f>
        <v/>
      </c>
      <c r="C222" s="24">
        <f>IF(OR(A222="",'Ammortamento'!$B$5=""),"",IF(A222=1,'Ammortamento'!$B$5,J221))</f>
        <v/>
      </c>
      <c r="D222" s="24">
        <f>IF(OR(A222="",C222=""),"",IFERROR(-PMT('Ammortamento'!$B$7/12,'Ammortamento'!$B$6*12,'Ammortamento'!$B$5),0))</f>
        <v/>
      </c>
      <c r="E222" s="24">
        <f>IF(OR(A222="",C222=""),"",C222*'Ammortamento'!$B$7/12)</f>
        <v/>
      </c>
      <c r="F222" s="24">
        <f>IF(OR(D222="",E222=""),"",MAX(0,D222-E222))</f>
        <v/>
      </c>
      <c r="G222" s="24">
        <f>IF(A222="","",'Ammortamento'!$B$12/12)</f>
        <v/>
      </c>
      <c r="H222" s="24">
        <f>IF(A222="","",SUM('Ammortamento'!$B$13/12,'Ammortamento'!$B$14))</f>
        <v/>
      </c>
      <c r="I222" s="24">
        <f>IF(A222="","",SUM(D222,G222,H222))</f>
        <v/>
      </c>
      <c r="J222" s="24">
        <f>IF(OR(C222="",F222=""),"",MAX(0,C222-F222))</f>
        <v/>
      </c>
    </row>
    <row r="223">
      <c r="A223" s="25">
        <f>IF(OR('Ammortamento'!$B$5="",'Ammortamento'!$B$6="",ROW()-17&gt;'Ammortamento'!$B$6*12),"",ROW()-17)</f>
        <v/>
      </c>
      <c r="B223" s="26">
        <f>IF(OR(A223="",'Ammortamento'!$B$9=""),"",EDATE('Ammortamento'!$B$9,A223-1))</f>
        <v/>
      </c>
      <c r="C223" s="27">
        <f>IF(OR(A223="",'Ammortamento'!$B$5=""),"",IF(A223=1,'Ammortamento'!$B$5,J222))</f>
        <v/>
      </c>
      <c r="D223" s="27">
        <f>IF(OR(A223="",C223=""),"",IFERROR(-PMT('Ammortamento'!$B$7/12,'Ammortamento'!$B$6*12,'Ammortamento'!$B$5),0))</f>
        <v/>
      </c>
      <c r="E223" s="27">
        <f>IF(OR(A223="",C223=""),"",C223*'Ammortamento'!$B$7/12)</f>
        <v/>
      </c>
      <c r="F223" s="27">
        <f>IF(OR(D223="",E223=""),"",MAX(0,D223-E223))</f>
        <v/>
      </c>
      <c r="G223" s="27">
        <f>IF(A223="","",'Ammortamento'!$B$12/12)</f>
        <v/>
      </c>
      <c r="H223" s="27">
        <f>IF(A223="","",SUM('Ammortamento'!$B$13/12,'Ammortamento'!$B$14))</f>
        <v/>
      </c>
      <c r="I223" s="27">
        <f>IF(A223="","",SUM(D223,G223,H223))</f>
        <v/>
      </c>
      <c r="J223" s="27">
        <f>IF(OR(C223="",F223=""),"",MAX(0,C223-F223))</f>
        <v/>
      </c>
    </row>
    <row r="224">
      <c r="A224" s="22">
        <f>IF(OR('Ammortamento'!$B$5="",'Ammortamento'!$B$6="",ROW()-17&gt;'Ammortamento'!$B$6*12),"",ROW()-17)</f>
        <v/>
      </c>
      <c r="B224" s="23">
        <f>IF(OR(A224="",'Ammortamento'!$B$9=""),"",EDATE('Ammortamento'!$B$9,A224-1))</f>
        <v/>
      </c>
      <c r="C224" s="24">
        <f>IF(OR(A224="",'Ammortamento'!$B$5=""),"",IF(A224=1,'Ammortamento'!$B$5,J223))</f>
        <v/>
      </c>
      <c r="D224" s="24">
        <f>IF(OR(A224="",C224=""),"",IFERROR(-PMT('Ammortamento'!$B$7/12,'Ammortamento'!$B$6*12,'Ammortamento'!$B$5),0))</f>
        <v/>
      </c>
      <c r="E224" s="24">
        <f>IF(OR(A224="",C224=""),"",C224*'Ammortamento'!$B$7/12)</f>
        <v/>
      </c>
      <c r="F224" s="24">
        <f>IF(OR(D224="",E224=""),"",MAX(0,D224-E224))</f>
        <v/>
      </c>
      <c r="G224" s="24">
        <f>IF(A224="","",'Ammortamento'!$B$12/12)</f>
        <v/>
      </c>
      <c r="H224" s="24">
        <f>IF(A224="","",SUM('Ammortamento'!$B$13/12,'Ammortamento'!$B$14))</f>
        <v/>
      </c>
      <c r="I224" s="24">
        <f>IF(A224="","",SUM(D224,G224,H224))</f>
        <v/>
      </c>
      <c r="J224" s="24">
        <f>IF(OR(C224="",F224=""),"",MAX(0,C224-F224))</f>
        <v/>
      </c>
    </row>
    <row r="225">
      <c r="A225" s="25">
        <f>IF(OR('Ammortamento'!$B$5="",'Ammortamento'!$B$6="",ROW()-17&gt;'Ammortamento'!$B$6*12),"",ROW()-17)</f>
        <v/>
      </c>
      <c r="B225" s="26">
        <f>IF(OR(A225="",'Ammortamento'!$B$9=""),"",EDATE('Ammortamento'!$B$9,A225-1))</f>
        <v/>
      </c>
      <c r="C225" s="27">
        <f>IF(OR(A225="",'Ammortamento'!$B$5=""),"",IF(A225=1,'Ammortamento'!$B$5,J224))</f>
        <v/>
      </c>
      <c r="D225" s="27">
        <f>IF(OR(A225="",C225=""),"",IFERROR(-PMT('Ammortamento'!$B$7/12,'Ammortamento'!$B$6*12,'Ammortamento'!$B$5),0))</f>
        <v/>
      </c>
      <c r="E225" s="27">
        <f>IF(OR(A225="",C225=""),"",C225*'Ammortamento'!$B$7/12)</f>
        <v/>
      </c>
      <c r="F225" s="27">
        <f>IF(OR(D225="",E225=""),"",MAX(0,D225-E225))</f>
        <v/>
      </c>
      <c r="G225" s="27">
        <f>IF(A225="","",'Ammortamento'!$B$12/12)</f>
        <v/>
      </c>
      <c r="H225" s="27">
        <f>IF(A225="","",SUM('Ammortamento'!$B$13/12,'Ammortamento'!$B$14))</f>
        <v/>
      </c>
      <c r="I225" s="27">
        <f>IF(A225="","",SUM(D225,G225,H225))</f>
        <v/>
      </c>
      <c r="J225" s="27">
        <f>IF(OR(C225="",F225=""),"",MAX(0,C225-F225))</f>
        <v/>
      </c>
    </row>
    <row r="226">
      <c r="A226" s="22">
        <f>IF(OR('Ammortamento'!$B$5="",'Ammortamento'!$B$6="",ROW()-17&gt;'Ammortamento'!$B$6*12),"",ROW()-17)</f>
        <v/>
      </c>
      <c r="B226" s="23">
        <f>IF(OR(A226="",'Ammortamento'!$B$9=""),"",EDATE('Ammortamento'!$B$9,A226-1))</f>
        <v/>
      </c>
      <c r="C226" s="24">
        <f>IF(OR(A226="",'Ammortamento'!$B$5=""),"",IF(A226=1,'Ammortamento'!$B$5,J225))</f>
        <v/>
      </c>
      <c r="D226" s="24">
        <f>IF(OR(A226="",C226=""),"",IFERROR(-PMT('Ammortamento'!$B$7/12,'Ammortamento'!$B$6*12,'Ammortamento'!$B$5),0))</f>
        <v/>
      </c>
      <c r="E226" s="24">
        <f>IF(OR(A226="",C226=""),"",C226*'Ammortamento'!$B$7/12)</f>
        <v/>
      </c>
      <c r="F226" s="24">
        <f>IF(OR(D226="",E226=""),"",MAX(0,D226-E226))</f>
        <v/>
      </c>
      <c r="G226" s="24">
        <f>IF(A226="","",'Ammortamento'!$B$12/12)</f>
        <v/>
      </c>
      <c r="H226" s="24">
        <f>IF(A226="","",SUM('Ammortamento'!$B$13/12,'Ammortamento'!$B$14))</f>
        <v/>
      </c>
      <c r="I226" s="24">
        <f>IF(A226="","",SUM(D226,G226,H226))</f>
        <v/>
      </c>
      <c r="J226" s="24">
        <f>IF(OR(C226="",F226=""),"",MAX(0,C226-F226))</f>
        <v/>
      </c>
    </row>
    <row r="227">
      <c r="A227" s="25">
        <f>IF(OR('Ammortamento'!$B$5="",'Ammortamento'!$B$6="",ROW()-17&gt;'Ammortamento'!$B$6*12),"",ROW()-17)</f>
        <v/>
      </c>
      <c r="B227" s="26">
        <f>IF(OR(A227="",'Ammortamento'!$B$9=""),"",EDATE('Ammortamento'!$B$9,A227-1))</f>
        <v/>
      </c>
      <c r="C227" s="27">
        <f>IF(OR(A227="",'Ammortamento'!$B$5=""),"",IF(A227=1,'Ammortamento'!$B$5,J226))</f>
        <v/>
      </c>
      <c r="D227" s="27">
        <f>IF(OR(A227="",C227=""),"",IFERROR(-PMT('Ammortamento'!$B$7/12,'Ammortamento'!$B$6*12,'Ammortamento'!$B$5),0))</f>
        <v/>
      </c>
      <c r="E227" s="27">
        <f>IF(OR(A227="",C227=""),"",C227*'Ammortamento'!$B$7/12)</f>
        <v/>
      </c>
      <c r="F227" s="27">
        <f>IF(OR(D227="",E227=""),"",MAX(0,D227-E227))</f>
        <v/>
      </c>
      <c r="G227" s="27">
        <f>IF(A227="","",'Ammortamento'!$B$12/12)</f>
        <v/>
      </c>
      <c r="H227" s="27">
        <f>IF(A227="","",SUM('Ammortamento'!$B$13/12,'Ammortamento'!$B$14))</f>
        <v/>
      </c>
      <c r="I227" s="27">
        <f>IF(A227="","",SUM(D227,G227,H227))</f>
        <v/>
      </c>
      <c r="J227" s="27">
        <f>IF(OR(C227="",F227=""),"",MAX(0,C227-F227))</f>
        <v/>
      </c>
    </row>
    <row r="228">
      <c r="A228" s="22">
        <f>IF(OR('Ammortamento'!$B$5="",'Ammortamento'!$B$6="",ROW()-17&gt;'Ammortamento'!$B$6*12),"",ROW()-17)</f>
        <v/>
      </c>
      <c r="B228" s="23">
        <f>IF(OR(A228="",'Ammortamento'!$B$9=""),"",EDATE('Ammortamento'!$B$9,A228-1))</f>
        <v/>
      </c>
      <c r="C228" s="24">
        <f>IF(OR(A228="",'Ammortamento'!$B$5=""),"",IF(A228=1,'Ammortamento'!$B$5,J227))</f>
        <v/>
      </c>
      <c r="D228" s="24">
        <f>IF(OR(A228="",C228=""),"",IFERROR(-PMT('Ammortamento'!$B$7/12,'Ammortamento'!$B$6*12,'Ammortamento'!$B$5),0))</f>
        <v/>
      </c>
      <c r="E228" s="24">
        <f>IF(OR(A228="",C228=""),"",C228*'Ammortamento'!$B$7/12)</f>
        <v/>
      </c>
      <c r="F228" s="24">
        <f>IF(OR(D228="",E228=""),"",MAX(0,D228-E228))</f>
        <v/>
      </c>
      <c r="G228" s="24">
        <f>IF(A228="","",'Ammortamento'!$B$12/12)</f>
        <v/>
      </c>
      <c r="H228" s="24">
        <f>IF(A228="","",SUM('Ammortamento'!$B$13/12,'Ammortamento'!$B$14))</f>
        <v/>
      </c>
      <c r="I228" s="24">
        <f>IF(A228="","",SUM(D228,G228,H228))</f>
        <v/>
      </c>
      <c r="J228" s="24">
        <f>IF(OR(C228="",F228=""),"",MAX(0,C228-F228))</f>
        <v/>
      </c>
    </row>
    <row r="229">
      <c r="A229" s="25">
        <f>IF(OR('Ammortamento'!$B$5="",'Ammortamento'!$B$6="",ROW()-17&gt;'Ammortamento'!$B$6*12),"",ROW()-17)</f>
        <v/>
      </c>
      <c r="B229" s="26">
        <f>IF(OR(A229="",'Ammortamento'!$B$9=""),"",EDATE('Ammortamento'!$B$9,A229-1))</f>
        <v/>
      </c>
      <c r="C229" s="27">
        <f>IF(OR(A229="",'Ammortamento'!$B$5=""),"",IF(A229=1,'Ammortamento'!$B$5,J228))</f>
        <v/>
      </c>
      <c r="D229" s="27">
        <f>IF(OR(A229="",C229=""),"",IFERROR(-PMT('Ammortamento'!$B$7/12,'Ammortamento'!$B$6*12,'Ammortamento'!$B$5),0))</f>
        <v/>
      </c>
      <c r="E229" s="27">
        <f>IF(OR(A229="",C229=""),"",C229*'Ammortamento'!$B$7/12)</f>
        <v/>
      </c>
      <c r="F229" s="27">
        <f>IF(OR(D229="",E229=""),"",MAX(0,D229-E229))</f>
        <v/>
      </c>
      <c r="G229" s="27">
        <f>IF(A229="","",'Ammortamento'!$B$12/12)</f>
        <v/>
      </c>
      <c r="H229" s="27">
        <f>IF(A229="","",SUM('Ammortamento'!$B$13/12,'Ammortamento'!$B$14))</f>
        <v/>
      </c>
      <c r="I229" s="27">
        <f>IF(A229="","",SUM(D229,G229,H229))</f>
        <v/>
      </c>
      <c r="J229" s="27">
        <f>IF(OR(C229="",F229=""),"",MAX(0,C229-F229))</f>
        <v/>
      </c>
    </row>
    <row r="230">
      <c r="A230" s="22">
        <f>IF(OR('Ammortamento'!$B$5="",'Ammortamento'!$B$6="",ROW()-17&gt;'Ammortamento'!$B$6*12),"",ROW()-17)</f>
        <v/>
      </c>
      <c r="B230" s="23">
        <f>IF(OR(A230="",'Ammortamento'!$B$9=""),"",EDATE('Ammortamento'!$B$9,A230-1))</f>
        <v/>
      </c>
      <c r="C230" s="24">
        <f>IF(OR(A230="",'Ammortamento'!$B$5=""),"",IF(A230=1,'Ammortamento'!$B$5,J229))</f>
        <v/>
      </c>
      <c r="D230" s="24">
        <f>IF(OR(A230="",C230=""),"",IFERROR(-PMT('Ammortamento'!$B$7/12,'Ammortamento'!$B$6*12,'Ammortamento'!$B$5),0))</f>
        <v/>
      </c>
      <c r="E230" s="24">
        <f>IF(OR(A230="",C230=""),"",C230*'Ammortamento'!$B$7/12)</f>
        <v/>
      </c>
      <c r="F230" s="24">
        <f>IF(OR(D230="",E230=""),"",MAX(0,D230-E230))</f>
        <v/>
      </c>
      <c r="G230" s="24">
        <f>IF(A230="","",'Ammortamento'!$B$12/12)</f>
        <v/>
      </c>
      <c r="H230" s="24">
        <f>IF(A230="","",SUM('Ammortamento'!$B$13/12,'Ammortamento'!$B$14))</f>
        <v/>
      </c>
      <c r="I230" s="24">
        <f>IF(A230="","",SUM(D230,G230,H230))</f>
        <v/>
      </c>
      <c r="J230" s="24">
        <f>IF(OR(C230="",F230=""),"",MAX(0,C230-F230))</f>
        <v/>
      </c>
    </row>
    <row r="231">
      <c r="A231" s="25">
        <f>IF(OR('Ammortamento'!$B$5="",'Ammortamento'!$B$6="",ROW()-17&gt;'Ammortamento'!$B$6*12),"",ROW()-17)</f>
        <v/>
      </c>
      <c r="B231" s="26">
        <f>IF(OR(A231="",'Ammortamento'!$B$9=""),"",EDATE('Ammortamento'!$B$9,A231-1))</f>
        <v/>
      </c>
      <c r="C231" s="27">
        <f>IF(OR(A231="",'Ammortamento'!$B$5=""),"",IF(A231=1,'Ammortamento'!$B$5,J230))</f>
        <v/>
      </c>
      <c r="D231" s="27">
        <f>IF(OR(A231="",C231=""),"",IFERROR(-PMT('Ammortamento'!$B$7/12,'Ammortamento'!$B$6*12,'Ammortamento'!$B$5),0))</f>
        <v/>
      </c>
      <c r="E231" s="27">
        <f>IF(OR(A231="",C231=""),"",C231*'Ammortamento'!$B$7/12)</f>
        <v/>
      </c>
      <c r="F231" s="27">
        <f>IF(OR(D231="",E231=""),"",MAX(0,D231-E231))</f>
        <v/>
      </c>
      <c r="G231" s="27">
        <f>IF(A231="","",'Ammortamento'!$B$12/12)</f>
        <v/>
      </c>
      <c r="H231" s="27">
        <f>IF(A231="","",SUM('Ammortamento'!$B$13/12,'Ammortamento'!$B$14))</f>
        <v/>
      </c>
      <c r="I231" s="27">
        <f>IF(A231="","",SUM(D231,G231,H231))</f>
        <v/>
      </c>
      <c r="J231" s="27">
        <f>IF(OR(C231="",F231=""),"",MAX(0,C231-F231))</f>
        <v/>
      </c>
    </row>
    <row r="232">
      <c r="A232" s="22">
        <f>IF(OR('Ammortamento'!$B$5="",'Ammortamento'!$B$6="",ROW()-17&gt;'Ammortamento'!$B$6*12),"",ROW()-17)</f>
        <v/>
      </c>
      <c r="B232" s="23">
        <f>IF(OR(A232="",'Ammortamento'!$B$9=""),"",EDATE('Ammortamento'!$B$9,A232-1))</f>
        <v/>
      </c>
      <c r="C232" s="24">
        <f>IF(OR(A232="",'Ammortamento'!$B$5=""),"",IF(A232=1,'Ammortamento'!$B$5,J231))</f>
        <v/>
      </c>
      <c r="D232" s="24">
        <f>IF(OR(A232="",C232=""),"",IFERROR(-PMT('Ammortamento'!$B$7/12,'Ammortamento'!$B$6*12,'Ammortamento'!$B$5),0))</f>
        <v/>
      </c>
      <c r="E232" s="24">
        <f>IF(OR(A232="",C232=""),"",C232*'Ammortamento'!$B$7/12)</f>
        <v/>
      </c>
      <c r="F232" s="24">
        <f>IF(OR(D232="",E232=""),"",MAX(0,D232-E232))</f>
        <v/>
      </c>
      <c r="G232" s="24">
        <f>IF(A232="","",'Ammortamento'!$B$12/12)</f>
        <v/>
      </c>
      <c r="H232" s="24">
        <f>IF(A232="","",SUM('Ammortamento'!$B$13/12,'Ammortamento'!$B$14))</f>
        <v/>
      </c>
      <c r="I232" s="24">
        <f>IF(A232="","",SUM(D232,G232,H232))</f>
        <v/>
      </c>
      <c r="J232" s="24">
        <f>IF(OR(C232="",F232=""),"",MAX(0,C232-F232))</f>
        <v/>
      </c>
    </row>
    <row r="233">
      <c r="A233" s="25">
        <f>IF(OR('Ammortamento'!$B$5="",'Ammortamento'!$B$6="",ROW()-17&gt;'Ammortamento'!$B$6*12),"",ROW()-17)</f>
        <v/>
      </c>
      <c r="B233" s="26">
        <f>IF(OR(A233="",'Ammortamento'!$B$9=""),"",EDATE('Ammortamento'!$B$9,A233-1))</f>
        <v/>
      </c>
      <c r="C233" s="27">
        <f>IF(OR(A233="",'Ammortamento'!$B$5=""),"",IF(A233=1,'Ammortamento'!$B$5,J232))</f>
        <v/>
      </c>
      <c r="D233" s="27">
        <f>IF(OR(A233="",C233=""),"",IFERROR(-PMT('Ammortamento'!$B$7/12,'Ammortamento'!$B$6*12,'Ammortamento'!$B$5),0))</f>
        <v/>
      </c>
      <c r="E233" s="27">
        <f>IF(OR(A233="",C233=""),"",C233*'Ammortamento'!$B$7/12)</f>
        <v/>
      </c>
      <c r="F233" s="27">
        <f>IF(OR(D233="",E233=""),"",MAX(0,D233-E233))</f>
        <v/>
      </c>
      <c r="G233" s="27">
        <f>IF(A233="","",'Ammortamento'!$B$12/12)</f>
        <v/>
      </c>
      <c r="H233" s="27">
        <f>IF(A233="","",SUM('Ammortamento'!$B$13/12,'Ammortamento'!$B$14))</f>
        <v/>
      </c>
      <c r="I233" s="27">
        <f>IF(A233="","",SUM(D233,G233,H233))</f>
        <v/>
      </c>
      <c r="J233" s="27">
        <f>IF(OR(C233="",F233=""),"",MAX(0,C233-F233))</f>
        <v/>
      </c>
    </row>
    <row r="234">
      <c r="A234" s="22">
        <f>IF(OR('Ammortamento'!$B$5="",'Ammortamento'!$B$6="",ROW()-17&gt;'Ammortamento'!$B$6*12),"",ROW()-17)</f>
        <v/>
      </c>
      <c r="B234" s="23">
        <f>IF(OR(A234="",'Ammortamento'!$B$9=""),"",EDATE('Ammortamento'!$B$9,A234-1))</f>
        <v/>
      </c>
      <c r="C234" s="24">
        <f>IF(OR(A234="",'Ammortamento'!$B$5=""),"",IF(A234=1,'Ammortamento'!$B$5,J233))</f>
        <v/>
      </c>
      <c r="D234" s="24">
        <f>IF(OR(A234="",C234=""),"",IFERROR(-PMT('Ammortamento'!$B$7/12,'Ammortamento'!$B$6*12,'Ammortamento'!$B$5),0))</f>
        <v/>
      </c>
      <c r="E234" s="24">
        <f>IF(OR(A234="",C234=""),"",C234*'Ammortamento'!$B$7/12)</f>
        <v/>
      </c>
      <c r="F234" s="24">
        <f>IF(OR(D234="",E234=""),"",MAX(0,D234-E234))</f>
        <v/>
      </c>
      <c r="G234" s="24">
        <f>IF(A234="","",'Ammortamento'!$B$12/12)</f>
        <v/>
      </c>
      <c r="H234" s="24">
        <f>IF(A234="","",SUM('Ammortamento'!$B$13/12,'Ammortamento'!$B$14))</f>
        <v/>
      </c>
      <c r="I234" s="24">
        <f>IF(A234="","",SUM(D234,G234,H234))</f>
        <v/>
      </c>
      <c r="J234" s="24">
        <f>IF(OR(C234="",F234=""),"",MAX(0,C234-F234))</f>
        <v/>
      </c>
    </row>
    <row r="235">
      <c r="A235" s="25">
        <f>IF(OR('Ammortamento'!$B$5="",'Ammortamento'!$B$6="",ROW()-17&gt;'Ammortamento'!$B$6*12),"",ROW()-17)</f>
        <v/>
      </c>
      <c r="B235" s="26">
        <f>IF(OR(A235="",'Ammortamento'!$B$9=""),"",EDATE('Ammortamento'!$B$9,A235-1))</f>
        <v/>
      </c>
      <c r="C235" s="27">
        <f>IF(OR(A235="",'Ammortamento'!$B$5=""),"",IF(A235=1,'Ammortamento'!$B$5,J234))</f>
        <v/>
      </c>
      <c r="D235" s="27">
        <f>IF(OR(A235="",C235=""),"",IFERROR(-PMT('Ammortamento'!$B$7/12,'Ammortamento'!$B$6*12,'Ammortamento'!$B$5),0))</f>
        <v/>
      </c>
      <c r="E235" s="27">
        <f>IF(OR(A235="",C235=""),"",C235*'Ammortamento'!$B$7/12)</f>
        <v/>
      </c>
      <c r="F235" s="27">
        <f>IF(OR(D235="",E235=""),"",MAX(0,D235-E235))</f>
        <v/>
      </c>
      <c r="G235" s="27">
        <f>IF(A235="","",'Ammortamento'!$B$12/12)</f>
        <v/>
      </c>
      <c r="H235" s="27">
        <f>IF(A235="","",SUM('Ammortamento'!$B$13/12,'Ammortamento'!$B$14))</f>
        <v/>
      </c>
      <c r="I235" s="27">
        <f>IF(A235="","",SUM(D235,G235,H235))</f>
        <v/>
      </c>
      <c r="J235" s="27">
        <f>IF(OR(C235="",F235=""),"",MAX(0,C235-F235))</f>
        <v/>
      </c>
    </row>
    <row r="236">
      <c r="A236" s="22">
        <f>IF(OR('Ammortamento'!$B$5="",'Ammortamento'!$B$6="",ROW()-17&gt;'Ammortamento'!$B$6*12),"",ROW()-17)</f>
        <v/>
      </c>
      <c r="B236" s="23">
        <f>IF(OR(A236="",'Ammortamento'!$B$9=""),"",EDATE('Ammortamento'!$B$9,A236-1))</f>
        <v/>
      </c>
      <c r="C236" s="24">
        <f>IF(OR(A236="",'Ammortamento'!$B$5=""),"",IF(A236=1,'Ammortamento'!$B$5,J235))</f>
        <v/>
      </c>
      <c r="D236" s="24">
        <f>IF(OR(A236="",C236=""),"",IFERROR(-PMT('Ammortamento'!$B$7/12,'Ammortamento'!$B$6*12,'Ammortamento'!$B$5),0))</f>
        <v/>
      </c>
      <c r="E236" s="24">
        <f>IF(OR(A236="",C236=""),"",C236*'Ammortamento'!$B$7/12)</f>
        <v/>
      </c>
      <c r="F236" s="24">
        <f>IF(OR(D236="",E236=""),"",MAX(0,D236-E236))</f>
        <v/>
      </c>
      <c r="G236" s="24">
        <f>IF(A236="","",'Ammortamento'!$B$12/12)</f>
        <v/>
      </c>
      <c r="H236" s="24">
        <f>IF(A236="","",SUM('Ammortamento'!$B$13/12,'Ammortamento'!$B$14))</f>
        <v/>
      </c>
      <c r="I236" s="24">
        <f>IF(A236="","",SUM(D236,G236,H236))</f>
        <v/>
      </c>
      <c r="J236" s="24">
        <f>IF(OR(C236="",F236=""),"",MAX(0,C236-F236))</f>
        <v/>
      </c>
    </row>
    <row r="237">
      <c r="A237" s="25">
        <f>IF(OR('Ammortamento'!$B$5="",'Ammortamento'!$B$6="",ROW()-17&gt;'Ammortamento'!$B$6*12),"",ROW()-17)</f>
        <v/>
      </c>
      <c r="B237" s="26">
        <f>IF(OR(A237="",'Ammortamento'!$B$9=""),"",EDATE('Ammortamento'!$B$9,A237-1))</f>
        <v/>
      </c>
      <c r="C237" s="27">
        <f>IF(OR(A237="",'Ammortamento'!$B$5=""),"",IF(A237=1,'Ammortamento'!$B$5,J236))</f>
        <v/>
      </c>
      <c r="D237" s="27">
        <f>IF(OR(A237="",C237=""),"",IFERROR(-PMT('Ammortamento'!$B$7/12,'Ammortamento'!$B$6*12,'Ammortamento'!$B$5),0))</f>
        <v/>
      </c>
      <c r="E237" s="27">
        <f>IF(OR(A237="",C237=""),"",C237*'Ammortamento'!$B$7/12)</f>
        <v/>
      </c>
      <c r="F237" s="27">
        <f>IF(OR(D237="",E237=""),"",MAX(0,D237-E237))</f>
        <v/>
      </c>
      <c r="G237" s="27">
        <f>IF(A237="","",'Ammortamento'!$B$12/12)</f>
        <v/>
      </c>
      <c r="H237" s="27">
        <f>IF(A237="","",SUM('Ammortamento'!$B$13/12,'Ammortamento'!$B$14))</f>
        <v/>
      </c>
      <c r="I237" s="27">
        <f>IF(A237="","",SUM(D237,G237,H237))</f>
        <v/>
      </c>
      <c r="J237" s="27">
        <f>IF(OR(C237="",F237=""),"",MAX(0,C237-F237))</f>
        <v/>
      </c>
    </row>
    <row r="238">
      <c r="A238" s="22">
        <f>IF(OR('Ammortamento'!$B$5="",'Ammortamento'!$B$6="",ROW()-17&gt;'Ammortamento'!$B$6*12),"",ROW()-17)</f>
        <v/>
      </c>
      <c r="B238" s="23">
        <f>IF(OR(A238="",'Ammortamento'!$B$9=""),"",EDATE('Ammortamento'!$B$9,A238-1))</f>
        <v/>
      </c>
      <c r="C238" s="24">
        <f>IF(OR(A238="",'Ammortamento'!$B$5=""),"",IF(A238=1,'Ammortamento'!$B$5,J237))</f>
        <v/>
      </c>
      <c r="D238" s="24">
        <f>IF(OR(A238="",C238=""),"",IFERROR(-PMT('Ammortamento'!$B$7/12,'Ammortamento'!$B$6*12,'Ammortamento'!$B$5),0))</f>
        <v/>
      </c>
      <c r="E238" s="24">
        <f>IF(OR(A238="",C238=""),"",C238*'Ammortamento'!$B$7/12)</f>
        <v/>
      </c>
      <c r="F238" s="24">
        <f>IF(OR(D238="",E238=""),"",MAX(0,D238-E238))</f>
        <v/>
      </c>
      <c r="G238" s="24">
        <f>IF(A238="","",'Ammortamento'!$B$12/12)</f>
        <v/>
      </c>
      <c r="H238" s="24">
        <f>IF(A238="","",SUM('Ammortamento'!$B$13/12,'Ammortamento'!$B$14))</f>
        <v/>
      </c>
      <c r="I238" s="24">
        <f>IF(A238="","",SUM(D238,G238,H238))</f>
        <v/>
      </c>
      <c r="J238" s="24">
        <f>IF(OR(C238="",F238=""),"",MAX(0,C238-F238))</f>
        <v/>
      </c>
    </row>
    <row r="239">
      <c r="A239" s="25">
        <f>IF(OR('Ammortamento'!$B$5="",'Ammortamento'!$B$6="",ROW()-17&gt;'Ammortamento'!$B$6*12),"",ROW()-17)</f>
        <v/>
      </c>
      <c r="B239" s="26">
        <f>IF(OR(A239="",'Ammortamento'!$B$9=""),"",EDATE('Ammortamento'!$B$9,A239-1))</f>
        <v/>
      </c>
      <c r="C239" s="27">
        <f>IF(OR(A239="",'Ammortamento'!$B$5=""),"",IF(A239=1,'Ammortamento'!$B$5,J238))</f>
        <v/>
      </c>
      <c r="D239" s="27">
        <f>IF(OR(A239="",C239=""),"",IFERROR(-PMT('Ammortamento'!$B$7/12,'Ammortamento'!$B$6*12,'Ammortamento'!$B$5),0))</f>
        <v/>
      </c>
      <c r="E239" s="27">
        <f>IF(OR(A239="",C239=""),"",C239*'Ammortamento'!$B$7/12)</f>
        <v/>
      </c>
      <c r="F239" s="27">
        <f>IF(OR(D239="",E239=""),"",MAX(0,D239-E239))</f>
        <v/>
      </c>
      <c r="G239" s="27">
        <f>IF(A239="","",'Ammortamento'!$B$12/12)</f>
        <v/>
      </c>
      <c r="H239" s="27">
        <f>IF(A239="","",SUM('Ammortamento'!$B$13/12,'Ammortamento'!$B$14))</f>
        <v/>
      </c>
      <c r="I239" s="27">
        <f>IF(A239="","",SUM(D239,G239,H239))</f>
        <v/>
      </c>
      <c r="J239" s="27">
        <f>IF(OR(C239="",F239=""),"",MAX(0,C239-F239))</f>
        <v/>
      </c>
    </row>
    <row r="240">
      <c r="A240" s="22">
        <f>IF(OR('Ammortamento'!$B$5="",'Ammortamento'!$B$6="",ROW()-17&gt;'Ammortamento'!$B$6*12),"",ROW()-17)</f>
        <v/>
      </c>
      <c r="B240" s="23">
        <f>IF(OR(A240="",'Ammortamento'!$B$9=""),"",EDATE('Ammortamento'!$B$9,A240-1))</f>
        <v/>
      </c>
      <c r="C240" s="24">
        <f>IF(OR(A240="",'Ammortamento'!$B$5=""),"",IF(A240=1,'Ammortamento'!$B$5,J239))</f>
        <v/>
      </c>
      <c r="D240" s="24">
        <f>IF(OR(A240="",C240=""),"",IFERROR(-PMT('Ammortamento'!$B$7/12,'Ammortamento'!$B$6*12,'Ammortamento'!$B$5),0))</f>
        <v/>
      </c>
      <c r="E240" s="24">
        <f>IF(OR(A240="",C240=""),"",C240*'Ammortamento'!$B$7/12)</f>
        <v/>
      </c>
      <c r="F240" s="24">
        <f>IF(OR(D240="",E240=""),"",MAX(0,D240-E240))</f>
        <v/>
      </c>
      <c r="G240" s="24">
        <f>IF(A240="","",'Ammortamento'!$B$12/12)</f>
        <v/>
      </c>
      <c r="H240" s="24">
        <f>IF(A240="","",SUM('Ammortamento'!$B$13/12,'Ammortamento'!$B$14))</f>
        <v/>
      </c>
      <c r="I240" s="24">
        <f>IF(A240="","",SUM(D240,G240,H240))</f>
        <v/>
      </c>
      <c r="J240" s="24">
        <f>IF(OR(C240="",F240=""),"",MAX(0,C240-F240))</f>
        <v/>
      </c>
    </row>
    <row r="241">
      <c r="A241" s="25">
        <f>IF(OR('Ammortamento'!$B$5="",'Ammortamento'!$B$6="",ROW()-17&gt;'Ammortamento'!$B$6*12),"",ROW()-17)</f>
        <v/>
      </c>
      <c r="B241" s="26">
        <f>IF(OR(A241="",'Ammortamento'!$B$9=""),"",EDATE('Ammortamento'!$B$9,A241-1))</f>
        <v/>
      </c>
      <c r="C241" s="27">
        <f>IF(OR(A241="",'Ammortamento'!$B$5=""),"",IF(A241=1,'Ammortamento'!$B$5,J240))</f>
        <v/>
      </c>
      <c r="D241" s="27">
        <f>IF(OR(A241="",C241=""),"",IFERROR(-PMT('Ammortamento'!$B$7/12,'Ammortamento'!$B$6*12,'Ammortamento'!$B$5),0))</f>
        <v/>
      </c>
      <c r="E241" s="27">
        <f>IF(OR(A241="",C241=""),"",C241*'Ammortamento'!$B$7/12)</f>
        <v/>
      </c>
      <c r="F241" s="27">
        <f>IF(OR(D241="",E241=""),"",MAX(0,D241-E241))</f>
        <v/>
      </c>
      <c r="G241" s="27">
        <f>IF(A241="","",'Ammortamento'!$B$12/12)</f>
        <v/>
      </c>
      <c r="H241" s="27">
        <f>IF(A241="","",SUM('Ammortamento'!$B$13/12,'Ammortamento'!$B$14))</f>
        <v/>
      </c>
      <c r="I241" s="27">
        <f>IF(A241="","",SUM(D241,G241,H241))</f>
        <v/>
      </c>
      <c r="J241" s="27">
        <f>IF(OR(C241="",F241=""),"",MAX(0,C241-F241))</f>
        <v/>
      </c>
    </row>
    <row r="242">
      <c r="A242" s="22">
        <f>IF(OR('Ammortamento'!$B$5="",'Ammortamento'!$B$6="",ROW()-17&gt;'Ammortamento'!$B$6*12),"",ROW()-17)</f>
        <v/>
      </c>
      <c r="B242" s="23">
        <f>IF(OR(A242="",'Ammortamento'!$B$9=""),"",EDATE('Ammortamento'!$B$9,A242-1))</f>
        <v/>
      </c>
      <c r="C242" s="24">
        <f>IF(OR(A242="",'Ammortamento'!$B$5=""),"",IF(A242=1,'Ammortamento'!$B$5,J241))</f>
        <v/>
      </c>
      <c r="D242" s="24">
        <f>IF(OR(A242="",C242=""),"",IFERROR(-PMT('Ammortamento'!$B$7/12,'Ammortamento'!$B$6*12,'Ammortamento'!$B$5),0))</f>
        <v/>
      </c>
      <c r="E242" s="24">
        <f>IF(OR(A242="",C242=""),"",C242*'Ammortamento'!$B$7/12)</f>
        <v/>
      </c>
      <c r="F242" s="24">
        <f>IF(OR(D242="",E242=""),"",MAX(0,D242-E242))</f>
        <v/>
      </c>
      <c r="G242" s="24">
        <f>IF(A242="","",'Ammortamento'!$B$12/12)</f>
        <v/>
      </c>
      <c r="H242" s="24">
        <f>IF(A242="","",SUM('Ammortamento'!$B$13/12,'Ammortamento'!$B$14))</f>
        <v/>
      </c>
      <c r="I242" s="24">
        <f>IF(A242="","",SUM(D242,G242,H242))</f>
        <v/>
      </c>
      <c r="J242" s="24">
        <f>IF(OR(C242="",F242=""),"",MAX(0,C242-F242))</f>
        <v/>
      </c>
    </row>
    <row r="243">
      <c r="A243" s="25">
        <f>IF(OR('Ammortamento'!$B$5="",'Ammortamento'!$B$6="",ROW()-17&gt;'Ammortamento'!$B$6*12),"",ROW()-17)</f>
        <v/>
      </c>
      <c r="B243" s="26">
        <f>IF(OR(A243="",'Ammortamento'!$B$9=""),"",EDATE('Ammortamento'!$B$9,A243-1))</f>
        <v/>
      </c>
      <c r="C243" s="27">
        <f>IF(OR(A243="",'Ammortamento'!$B$5=""),"",IF(A243=1,'Ammortamento'!$B$5,J242))</f>
        <v/>
      </c>
      <c r="D243" s="27">
        <f>IF(OR(A243="",C243=""),"",IFERROR(-PMT('Ammortamento'!$B$7/12,'Ammortamento'!$B$6*12,'Ammortamento'!$B$5),0))</f>
        <v/>
      </c>
      <c r="E243" s="27">
        <f>IF(OR(A243="",C243=""),"",C243*'Ammortamento'!$B$7/12)</f>
        <v/>
      </c>
      <c r="F243" s="27">
        <f>IF(OR(D243="",E243=""),"",MAX(0,D243-E243))</f>
        <v/>
      </c>
      <c r="G243" s="27">
        <f>IF(A243="","",'Ammortamento'!$B$12/12)</f>
        <v/>
      </c>
      <c r="H243" s="27">
        <f>IF(A243="","",SUM('Ammortamento'!$B$13/12,'Ammortamento'!$B$14))</f>
        <v/>
      </c>
      <c r="I243" s="27">
        <f>IF(A243="","",SUM(D243,G243,H243))</f>
        <v/>
      </c>
      <c r="J243" s="27">
        <f>IF(OR(C243="",F243=""),"",MAX(0,C243-F243))</f>
        <v/>
      </c>
    </row>
    <row r="244">
      <c r="A244" s="22">
        <f>IF(OR('Ammortamento'!$B$5="",'Ammortamento'!$B$6="",ROW()-17&gt;'Ammortamento'!$B$6*12),"",ROW()-17)</f>
        <v/>
      </c>
      <c r="B244" s="23">
        <f>IF(OR(A244="",'Ammortamento'!$B$9=""),"",EDATE('Ammortamento'!$B$9,A244-1))</f>
        <v/>
      </c>
      <c r="C244" s="24">
        <f>IF(OR(A244="",'Ammortamento'!$B$5=""),"",IF(A244=1,'Ammortamento'!$B$5,J243))</f>
        <v/>
      </c>
      <c r="D244" s="24">
        <f>IF(OR(A244="",C244=""),"",IFERROR(-PMT('Ammortamento'!$B$7/12,'Ammortamento'!$B$6*12,'Ammortamento'!$B$5),0))</f>
        <v/>
      </c>
      <c r="E244" s="24">
        <f>IF(OR(A244="",C244=""),"",C244*'Ammortamento'!$B$7/12)</f>
        <v/>
      </c>
      <c r="F244" s="24">
        <f>IF(OR(D244="",E244=""),"",MAX(0,D244-E244))</f>
        <v/>
      </c>
      <c r="G244" s="24">
        <f>IF(A244="","",'Ammortamento'!$B$12/12)</f>
        <v/>
      </c>
      <c r="H244" s="24">
        <f>IF(A244="","",SUM('Ammortamento'!$B$13/12,'Ammortamento'!$B$14))</f>
        <v/>
      </c>
      <c r="I244" s="24">
        <f>IF(A244="","",SUM(D244,G244,H244))</f>
        <v/>
      </c>
      <c r="J244" s="24">
        <f>IF(OR(C244="",F244=""),"",MAX(0,C244-F244))</f>
        <v/>
      </c>
    </row>
    <row r="245">
      <c r="A245" s="25">
        <f>IF(OR('Ammortamento'!$B$5="",'Ammortamento'!$B$6="",ROW()-17&gt;'Ammortamento'!$B$6*12),"",ROW()-17)</f>
        <v/>
      </c>
      <c r="B245" s="26">
        <f>IF(OR(A245="",'Ammortamento'!$B$9=""),"",EDATE('Ammortamento'!$B$9,A245-1))</f>
        <v/>
      </c>
      <c r="C245" s="27">
        <f>IF(OR(A245="",'Ammortamento'!$B$5=""),"",IF(A245=1,'Ammortamento'!$B$5,J244))</f>
        <v/>
      </c>
      <c r="D245" s="27">
        <f>IF(OR(A245="",C245=""),"",IFERROR(-PMT('Ammortamento'!$B$7/12,'Ammortamento'!$B$6*12,'Ammortamento'!$B$5),0))</f>
        <v/>
      </c>
      <c r="E245" s="27">
        <f>IF(OR(A245="",C245=""),"",C245*'Ammortamento'!$B$7/12)</f>
        <v/>
      </c>
      <c r="F245" s="27">
        <f>IF(OR(D245="",E245=""),"",MAX(0,D245-E245))</f>
        <v/>
      </c>
      <c r="G245" s="27">
        <f>IF(A245="","",'Ammortamento'!$B$12/12)</f>
        <v/>
      </c>
      <c r="H245" s="27">
        <f>IF(A245="","",SUM('Ammortamento'!$B$13/12,'Ammortamento'!$B$14))</f>
        <v/>
      </c>
      <c r="I245" s="27">
        <f>IF(A245="","",SUM(D245,G245,H245))</f>
        <v/>
      </c>
      <c r="J245" s="27">
        <f>IF(OR(C245="",F245=""),"",MAX(0,C245-F245))</f>
        <v/>
      </c>
    </row>
    <row r="246">
      <c r="A246" s="22">
        <f>IF(OR('Ammortamento'!$B$5="",'Ammortamento'!$B$6="",ROW()-17&gt;'Ammortamento'!$B$6*12),"",ROW()-17)</f>
        <v/>
      </c>
      <c r="B246" s="23">
        <f>IF(OR(A246="",'Ammortamento'!$B$9=""),"",EDATE('Ammortamento'!$B$9,A246-1))</f>
        <v/>
      </c>
      <c r="C246" s="24">
        <f>IF(OR(A246="",'Ammortamento'!$B$5=""),"",IF(A246=1,'Ammortamento'!$B$5,J245))</f>
        <v/>
      </c>
      <c r="D246" s="24">
        <f>IF(OR(A246="",C246=""),"",IFERROR(-PMT('Ammortamento'!$B$7/12,'Ammortamento'!$B$6*12,'Ammortamento'!$B$5),0))</f>
        <v/>
      </c>
      <c r="E246" s="24">
        <f>IF(OR(A246="",C246=""),"",C246*'Ammortamento'!$B$7/12)</f>
        <v/>
      </c>
      <c r="F246" s="24">
        <f>IF(OR(D246="",E246=""),"",MAX(0,D246-E246))</f>
        <v/>
      </c>
      <c r="G246" s="24">
        <f>IF(A246="","",'Ammortamento'!$B$12/12)</f>
        <v/>
      </c>
      <c r="H246" s="24">
        <f>IF(A246="","",SUM('Ammortamento'!$B$13/12,'Ammortamento'!$B$14))</f>
        <v/>
      </c>
      <c r="I246" s="24">
        <f>IF(A246="","",SUM(D246,G246,H246))</f>
        <v/>
      </c>
      <c r="J246" s="24">
        <f>IF(OR(C246="",F246=""),"",MAX(0,C246-F246))</f>
        <v/>
      </c>
    </row>
    <row r="247">
      <c r="A247" s="25">
        <f>IF(OR('Ammortamento'!$B$5="",'Ammortamento'!$B$6="",ROW()-17&gt;'Ammortamento'!$B$6*12),"",ROW()-17)</f>
        <v/>
      </c>
      <c r="B247" s="26">
        <f>IF(OR(A247="",'Ammortamento'!$B$9=""),"",EDATE('Ammortamento'!$B$9,A247-1))</f>
        <v/>
      </c>
      <c r="C247" s="27">
        <f>IF(OR(A247="",'Ammortamento'!$B$5=""),"",IF(A247=1,'Ammortamento'!$B$5,J246))</f>
        <v/>
      </c>
      <c r="D247" s="27">
        <f>IF(OR(A247="",C247=""),"",IFERROR(-PMT('Ammortamento'!$B$7/12,'Ammortamento'!$B$6*12,'Ammortamento'!$B$5),0))</f>
        <v/>
      </c>
      <c r="E247" s="27">
        <f>IF(OR(A247="",C247=""),"",C247*'Ammortamento'!$B$7/12)</f>
        <v/>
      </c>
      <c r="F247" s="27">
        <f>IF(OR(D247="",E247=""),"",MAX(0,D247-E247))</f>
        <v/>
      </c>
      <c r="G247" s="27">
        <f>IF(A247="","",'Ammortamento'!$B$12/12)</f>
        <v/>
      </c>
      <c r="H247" s="27">
        <f>IF(A247="","",SUM('Ammortamento'!$B$13/12,'Ammortamento'!$B$14))</f>
        <v/>
      </c>
      <c r="I247" s="27">
        <f>IF(A247="","",SUM(D247,G247,H247))</f>
        <v/>
      </c>
      <c r="J247" s="27">
        <f>IF(OR(C247="",F247=""),"",MAX(0,C247-F247))</f>
        <v/>
      </c>
    </row>
    <row r="248">
      <c r="A248" s="22">
        <f>IF(OR('Ammortamento'!$B$5="",'Ammortamento'!$B$6="",ROW()-17&gt;'Ammortamento'!$B$6*12),"",ROW()-17)</f>
        <v/>
      </c>
      <c r="B248" s="23">
        <f>IF(OR(A248="",'Ammortamento'!$B$9=""),"",EDATE('Ammortamento'!$B$9,A248-1))</f>
        <v/>
      </c>
      <c r="C248" s="24">
        <f>IF(OR(A248="",'Ammortamento'!$B$5=""),"",IF(A248=1,'Ammortamento'!$B$5,J247))</f>
        <v/>
      </c>
      <c r="D248" s="24">
        <f>IF(OR(A248="",C248=""),"",IFERROR(-PMT('Ammortamento'!$B$7/12,'Ammortamento'!$B$6*12,'Ammortamento'!$B$5),0))</f>
        <v/>
      </c>
      <c r="E248" s="24">
        <f>IF(OR(A248="",C248=""),"",C248*'Ammortamento'!$B$7/12)</f>
        <v/>
      </c>
      <c r="F248" s="24">
        <f>IF(OR(D248="",E248=""),"",MAX(0,D248-E248))</f>
        <v/>
      </c>
      <c r="G248" s="24">
        <f>IF(A248="","",'Ammortamento'!$B$12/12)</f>
        <v/>
      </c>
      <c r="H248" s="24">
        <f>IF(A248="","",SUM('Ammortamento'!$B$13/12,'Ammortamento'!$B$14))</f>
        <v/>
      </c>
      <c r="I248" s="24">
        <f>IF(A248="","",SUM(D248,G248,H248))</f>
        <v/>
      </c>
      <c r="J248" s="24">
        <f>IF(OR(C248="",F248=""),"",MAX(0,C248-F248))</f>
        <v/>
      </c>
    </row>
    <row r="249">
      <c r="A249" s="25">
        <f>IF(OR('Ammortamento'!$B$5="",'Ammortamento'!$B$6="",ROW()-17&gt;'Ammortamento'!$B$6*12),"",ROW()-17)</f>
        <v/>
      </c>
      <c r="B249" s="26">
        <f>IF(OR(A249="",'Ammortamento'!$B$9=""),"",EDATE('Ammortamento'!$B$9,A249-1))</f>
        <v/>
      </c>
      <c r="C249" s="27">
        <f>IF(OR(A249="",'Ammortamento'!$B$5=""),"",IF(A249=1,'Ammortamento'!$B$5,J248))</f>
        <v/>
      </c>
      <c r="D249" s="27">
        <f>IF(OR(A249="",C249=""),"",IFERROR(-PMT('Ammortamento'!$B$7/12,'Ammortamento'!$B$6*12,'Ammortamento'!$B$5),0))</f>
        <v/>
      </c>
      <c r="E249" s="27">
        <f>IF(OR(A249="",C249=""),"",C249*'Ammortamento'!$B$7/12)</f>
        <v/>
      </c>
      <c r="F249" s="27">
        <f>IF(OR(D249="",E249=""),"",MAX(0,D249-E249))</f>
        <v/>
      </c>
      <c r="G249" s="27">
        <f>IF(A249="","",'Ammortamento'!$B$12/12)</f>
        <v/>
      </c>
      <c r="H249" s="27">
        <f>IF(A249="","",SUM('Ammortamento'!$B$13/12,'Ammortamento'!$B$14))</f>
        <v/>
      </c>
      <c r="I249" s="27">
        <f>IF(A249="","",SUM(D249,G249,H249))</f>
        <v/>
      </c>
      <c r="J249" s="27">
        <f>IF(OR(C249="",F249=""),"",MAX(0,C249-F249))</f>
        <v/>
      </c>
    </row>
    <row r="250">
      <c r="A250" s="22">
        <f>IF(OR('Ammortamento'!$B$5="",'Ammortamento'!$B$6="",ROW()-17&gt;'Ammortamento'!$B$6*12),"",ROW()-17)</f>
        <v/>
      </c>
      <c r="B250" s="23">
        <f>IF(OR(A250="",'Ammortamento'!$B$9=""),"",EDATE('Ammortamento'!$B$9,A250-1))</f>
        <v/>
      </c>
      <c r="C250" s="24">
        <f>IF(OR(A250="",'Ammortamento'!$B$5=""),"",IF(A250=1,'Ammortamento'!$B$5,J249))</f>
        <v/>
      </c>
      <c r="D250" s="24">
        <f>IF(OR(A250="",C250=""),"",IFERROR(-PMT('Ammortamento'!$B$7/12,'Ammortamento'!$B$6*12,'Ammortamento'!$B$5),0))</f>
        <v/>
      </c>
      <c r="E250" s="24">
        <f>IF(OR(A250="",C250=""),"",C250*'Ammortamento'!$B$7/12)</f>
        <v/>
      </c>
      <c r="F250" s="24">
        <f>IF(OR(D250="",E250=""),"",MAX(0,D250-E250))</f>
        <v/>
      </c>
      <c r="G250" s="24">
        <f>IF(A250="","",'Ammortamento'!$B$12/12)</f>
        <v/>
      </c>
      <c r="H250" s="24">
        <f>IF(A250="","",SUM('Ammortamento'!$B$13/12,'Ammortamento'!$B$14))</f>
        <v/>
      </c>
      <c r="I250" s="24">
        <f>IF(A250="","",SUM(D250,G250,H250))</f>
        <v/>
      </c>
      <c r="J250" s="24">
        <f>IF(OR(C250="",F250=""),"",MAX(0,C250-F250))</f>
        <v/>
      </c>
    </row>
    <row r="251">
      <c r="A251" s="25">
        <f>IF(OR('Ammortamento'!$B$5="",'Ammortamento'!$B$6="",ROW()-17&gt;'Ammortamento'!$B$6*12),"",ROW()-17)</f>
        <v/>
      </c>
      <c r="B251" s="26">
        <f>IF(OR(A251="",'Ammortamento'!$B$9=""),"",EDATE('Ammortamento'!$B$9,A251-1))</f>
        <v/>
      </c>
      <c r="C251" s="27">
        <f>IF(OR(A251="",'Ammortamento'!$B$5=""),"",IF(A251=1,'Ammortamento'!$B$5,J250))</f>
        <v/>
      </c>
      <c r="D251" s="27">
        <f>IF(OR(A251="",C251=""),"",IFERROR(-PMT('Ammortamento'!$B$7/12,'Ammortamento'!$B$6*12,'Ammortamento'!$B$5),0))</f>
        <v/>
      </c>
      <c r="E251" s="27">
        <f>IF(OR(A251="",C251=""),"",C251*'Ammortamento'!$B$7/12)</f>
        <v/>
      </c>
      <c r="F251" s="27">
        <f>IF(OR(D251="",E251=""),"",MAX(0,D251-E251))</f>
        <v/>
      </c>
      <c r="G251" s="27">
        <f>IF(A251="","",'Ammortamento'!$B$12/12)</f>
        <v/>
      </c>
      <c r="H251" s="27">
        <f>IF(A251="","",SUM('Ammortamento'!$B$13/12,'Ammortamento'!$B$14))</f>
        <v/>
      </c>
      <c r="I251" s="27">
        <f>IF(A251="","",SUM(D251,G251,H251))</f>
        <v/>
      </c>
      <c r="J251" s="27">
        <f>IF(OR(C251="",F251=""),"",MAX(0,C251-F251))</f>
        <v/>
      </c>
    </row>
    <row r="252">
      <c r="A252" s="22">
        <f>IF(OR('Ammortamento'!$B$5="",'Ammortamento'!$B$6="",ROW()-17&gt;'Ammortamento'!$B$6*12),"",ROW()-17)</f>
        <v/>
      </c>
      <c r="B252" s="23">
        <f>IF(OR(A252="",'Ammortamento'!$B$9=""),"",EDATE('Ammortamento'!$B$9,A252-1))</f>
        <v/>
      </c>
      <c r="C252" s="24">
        <f>IF(OR(A252="",'Ammortamento'!$B$5=""),"",IF(A252=1,'Ammortamento'!$B$5,J251))</f>
        <v/>
      </c>
      <c r="D252" s="24">
        <f>IF(OR(A252="",C252=""),"",IFERROR(-PMT('Ammortamento'!$B$7/12,'Ammortamento'!$B$6*12,'Ammortamento'!$B$5),0))</f>
        <v/>
      </c>
      <c r="E252" s="24">
        <f>IF(OR(A252="",C252=""),"",C252*'Ammortamento'!$B$7/12)</f>
        <v/>
      </c>
      <c r="F252" s="24">
        <f>IF(OR(D252="",E252=""),"",MAX(0,D252-E252))</f>
        <v/>
      </c>
      <c r="G252" s="24">
        <f>IF(A252="","",'Ammortamento'!$B$12/12)</f>
        <v/>
      </c>
      <c r="H252" s="24">
        <f>IF(A252="","",SUM('Ammortamento'!$B$13/12,'Ammortamento'!$B$14))</f>
        <v/>
      </c>
      <c r="I252" s="24">
        <f>IF(A252="","",SUM(D252,G252,H252))</f>
        <v/>
      </c>
      <c r="J252" s="24">
        <f>IF(OR(C252="",F252=""),"",MAX(0,C252-F252))</f>
        <v/>
      </c>
    </row>
    <row r="253">
      <c r="A253" s="25">
        <f>IF(OR('Ammortamento'!$B$5="",'Ammortamento'!$B$6="",ROW()-17&gt;'Ammortamento'!$B$6*12),"",ROW()-17)</f>
        <v/>
      </c>
      <c r="B253" s="26">
        <f>IF(OR(A253="",'Ammortamento'!$B$9=""),"",EDATE('Ammortamento'!$B$9,A253-1))</f>
        <v/>
      </c>
      <c r="C253" s="27">
        <f>IF(OR(A253="",'Ammortamento'!$B$5=""),"",IF(A253=1,'Ammortamento'!$B$5,J252))</f>
        <v/>
      </c>
      <c r="D253" s="27">
        <f>IF(OR(A253="",C253=""),"",IFERROR(-PMT('Ammortamento'!$B$7/12,'Ammortamento'!$B$6*12,'Ammortamento'!$B$5),0))</f>
        <v/>
      </c>
      <c r="E253" s="27">
        <f>IF(OR(A253="",C253=""),"",C253*'Ammortamento'!$B$7/12)</f>
        <v/>
      </c>
      <c r="F253" s="27">
        <f>IF(OR(D253="",E253=""),"",MAX(0,D253-E253))</f>
        <v/>
      </c>
      <c r="G253" s="27">
        <f>IF(A253="","",'Ammortamento'!$B$12/12)</f>
        <v/>
      </c>
      <c r="H253" s="27">
        <f>IF(A253="","",SUM('Ammortamento'!$B$13/12,'Ammortamento'!$B$14))</f>
        <v/>
      </c>
      <c r="I253" s="27">
        <f>IF(A253="","",SUM(D253,G253,H253))</f>
        <v/>
      </c>
      <c r="J253" s="27">
        <f>IF(OR(C253="",F253=""),"",MAX(0,C253-F253))</f>
        <v/>
      </c>
    </row>
    <row r="254">
      <c r="A254" s="22">
        <f>IF(OR('Ammortamento'!$B$5="",'Ammortamento'!$B$6="",ROW()-17&gt;'Ammortamento'!$B$6*12),"",ROW()-17)</f>
        <v/>
      </c>
      <c r="B254" s="23">
        <f>IF(OR(A254="",'Ammortamento'!$B$9=""),"",EDATE('Ammortamento'!$B$9,A254-1))</f>
        <v/>
      </c>
      <c r="C254" s="24">
        <f>IF(OR(A254="",'Ammortamento'!$B$5=""),"",IF(A254=1,'Ammortamento'!$B$5,J253))</f>
        <v/>
      </c>
      <c r="D254" s="24">
        <f>IF(OR(A254="",C254=""),"",IFERROR(-PMT('Ammortamento'!$B$7/12,'Ammortamento'!$B$6*12,'Ammortamento'!$B$5),0))</f>
        <v/>
      </c>
      <c r="E254" s="24">
        <f>IF(OR(A254="",C254=""),"",C254*'Ammortamento'!$B$7/12)</f>
        <v/>
      </c>
      <c r="F254" s="24">
        <f>IF(OR(D254="",E254=""),"",MAX(0,D254-E254))</f>
        <v/>
      </c>
      <c r="G254" s="24">
        <f>IF(A254="","",'Ammortamento'!$B$12/12)</f>
        <v/>
      </c>
      <c r="H254" s="24">
        <f>IF(A254="","",SUM('Ammortamento'!$B$13/12,'Ammortamento'!$B$14))</f>
        <v/>
      </c>
      <c r="I254" s="24">
        <f>IF(A254="","",SUM(D254,G254,H254))</f>
        <v/>
      </c>
      <c r="J254" s="24">
        <f>IF(OR(C254="",F254=""),"",MAX(0,C254-F254))</f>
        <v/>
      </c>
    </row>
    <row r="255">
      <c r="A255" s="25">
        <f>IF(OR('Ammortamento'!$B$5="",'Ammortamento'!$B$6="",ROW()-17&gt;'Ammortamento'!$B$6*12),"",ROW()-17)</f>
        <v/>
      </c>
      <c r="B255" s="26">
        <f>IF(OR(A255="",'Ammortamento'!$B$9=""),"",EDATE('Ammortamento'!$B$9,A255-1))</f>
        <v/>
      </c>
      <c r="C255" s="27">
        <f>IF(OR(A255="",'Ammortamento'!$B$5=""),"",IF(A255=1,'Ammortamento'!$B$5,J254))</f>
        <v/>
      </c>
      <c r="D255" s="27">
        <f>IF(OR(A255="",C255=""),"",IFERROR(-PMT('Ammortamento'!$B$7/12,'Ammortamento'!$B$6*12,'Ammortamento'!$B$5),0))</f>
        <v/>
      </c>
      <c r="E255" s="27">
        <f>IF(OR(A255="",C255=""),"",C255*'Ammortamento'!$B$7/12)</f>
        <v/>
      </c>
      <c r="F255" s="27">
        <f>IF(OR(D255="",E255=""),"",MAX(0,D255-E255))</f>
        <v/>
      </c>
      <c r="G255" s="27">
        <f>IF(A255="","",'Ammortamento'!$B$12/12)</f>
        <v/>
      </c>
      <c r="H255" s="27">
        <f>IF(A255="","",SUM('Ammortamento'!$B$13/12,'Ammortamento'!$B$14))</f>
        <v/>
      </c>
      <c r="I255" s="27">
        <f>IF(A255="","",SUM(D255,G255,H255))</f>
        <v/>
      </c>
      <c r="J255" s="27">
        <f>IF(OR(C255="",F255=""),"",MAX(0,C255-F255))</f>
        <v/>
      </c>
    </row>
    <row r="256">
      <c r="A256" s="22">
        <f>IF(OR('Ammortamento'!$B$5="",'Ammortamento'!$B$6="",ROW()-17&gt;'Ammortamento'!$B$6*12),"",ROW()-17)</f>
        <v/>
      </c>
      <c r="B256" s="23">
        <f>IF(OR(A256="",'Ammortamento'!$B$9=""),"",EDATE('Ammortamento'!$B$9,A256-1))</f>
        <v/>
      </c>
      <c r="C256" s="24">
        <f>IF(OR(A256="",'Ammortamento'!$B$5=""),"",IF(A256=1,'Ammortamento'!$B$5,J255))</f>
        <v/>
      </c>
      <c r="D256" s="24">
        <f>IF(OR(A256="",C256=""),"",IFERROR(-PMT('Ammortamento'!$B$7/12,'Ammortamento'!$B$6*12,'Ammortamento'!$B$5),0))</f>
        <v/>
      </c>
      <c r="E256" s="24">
        <f>IF(OR(A256="",C256=""),"",C256*'Ammortamento'!$B$7/12)</f>
        <v/>
      </c>
      <c r="F256" s="24">
        <f>IF(OR(D256="",E256=""),"",MAX(0,D256-E256))</f>
        <v/>
      </c>
      <c r="G256" s="24">
        <f>IF(A256="","",'Ammortamento'!$B$12/12)</f>
        <v/>
      </c>
      <c r="H256" s="24">
        <f>IF(A256="","",SUM('Ammortamento'!$B$13/12,'Ammortamento'!$B$14))</f>
        <v/>
      </c>
      <c r="I256" s="24">
        <f>IF(A256="","",SUM(D256,G256,H256))</f>
        <v/>
      </c>
      <c r="J256" s="24">
        <f>IF(OR(C256="",F256=""),"",MAX(0,C256-F256))</f>
        <v/>
      </c>
    </row>
    <row r="257">
      <c r="A257" s="25">
        <f>IF(OR('Ammortamento'!$B$5="",'Ammortamento'!$B$6="",ROW()-17&gt;'Ammortamento'!$B$6*12),"",ROW()-17)</f>
        <v/>
      </c>
      <c r="B257" s="26">
        <f>IF(OR(A257="",'Ammortamento'!$B$9=""),"",EDATE('Ammortamento'!$B$9,A257-1))</f>
        <v/>
      </c>
      <c r="C257" s="27">
        <f>IF(OR(A257="",'Ammortamento'!$B$5=""),"",IF(A257=1,'Ammortamento'!$B$5,J256))</f>
        <v/>
      </c>
      <c r="D257" s="27">
        <f>IF(OR(A257="",C257=""),"",IFERROR(-PMT('Ammortamento'!$B$7/12,'Ammortamento'!$B$6*12,'Ammortamento'!$B$5),0))</f>
        <v/>
      </c>
      <c r="E257" s="27">
        <f>IF(OR(A257="",C257=""),"",C257*'Ammortamento'!$B$7/12)</f>
        <v/>
      </c>
      <c r="F257" s="27">
        <f>IF(OR(D257="",E257=""),"",MAX(0,D257-E257))</f>
        <v/>
      </c>
      <c r="G257" s="27">
        <f>IF(A257="","",'Ammortamento'!$B$12/12)</f>
        <v/>
      </c>
      <c r="H257" s="27">
        <f>IF(A257="","",SUM('Ammortamento'!$B$13/12,'Ammortamento'!$B$14))</f>
        <v/>
      </c>
      <c r="I257" s="27">
        <f>IF(A257="","",SUM(D257,G257,H257))</f>
        <v/>
      </c>
      <c r="J257" s="27">
        <f>IF(OR(C257="",F257=""),"",MAX(0,C257-F257))</f>
        <v/>
      </c>
    </row>
    <row r="258">
      <c r="A258" s="22">
        <f>IF(OR('Ammortamento'!$B$5="",'Ammortamento'!$B$6="",ROW()-17&gt;'Ammortamento'!$B$6*12),"",ROW()-17)</f>
        <v/>
      </c>
      <c r="B258" s="23">
        <f>IF(OR(A258="",'Ammortamento'!$B$9=""),"",EDATE('Ammortamento'!$B$9,A258-1))</f>
        <v/>
      </c>
      <c r="C258" s="24">
        <f>IF(OR(A258="",'Ammortamento'!$B$5=""),"",IF(A258=1,'Ammortamento'!$B$5,J257))</f>
        <v/>
      </c>
      <c r="D258" s="24">
        <f>IF(OR(A258="",C258=""),"",IFERROR(-PMT('Ammortamento'!$B$7/12,'Ammortamento'!$B$6*12,'Ammortamento'!$B$5),0))</f>
        <v/>
      </c>
      <c r="E258" s="24">
        <f>IF(OR(A258="",C258=""),"",C258*'Ammortamento'!$B$7/12)</f>
        <v/>
      </c>
      <c r="F258" s="24">
        <f>IF(OR(D258="",E258=""),"",MAX(0,D258-E258))</f>
        <v/>
      </c>
      <c r="G258" s="24">
        <f>IF(A258="","",'Ammortamento'!$B$12/12)</f>
        <v/>
      </c>
      <c r="H258" s="24">
        <f>IF(A258="","",SUM('Ammortamento'!$B$13/12,'Ammortamento'!$B$14))</f>
        <v/>
      </c>
      <c r="I258" s="24">
        <f>IF(A258="","",SUM(D258,G258,H258))</f>
        <v/>
      </c>
      <c r="J258" s="24">
        <f>IF(OR(C258="",F258=""),"",MAX(0,C258-F258))</f>
        <v/>
      </c>
    </row>
    <row r="259">
      <c r="A259" s="25">
        <f>IF(OR('Ammortamento'!$B$5="",'Ammortamento'!$B$6="",ROW()-17&gt;'Ammortamento'!$B$6*12),"",ROW()-17)</f>
        <v/>
      </c>
      <c r="B259" s="26">
        <f>IF(OR(A259="",'Ammortamento'!$B$9=""),"",EDATE('Ammortamento'!$B$9,A259-1))</f>
        <v/>
      </c>
      <c r="C259" s="27">
        <f>IF(OR(A259="",'Ammortamento'!$B$5=""),"",IF(A259=1,'Ammortamento'!$B$5,J258))</f>
        <v/>
      </c>
      <c r="D259" s="27">
        <f>IF(OR(A259="",C259=""),"",IFERROR(-PMT('Ammortamento'!$B$7/12,'Ammortamento'!$B$6*12,'Ammortamento'!$B$5),0))</f>
        <v/>
      </c>
      <c r="E259" s="27">
        <f>IF(OR(A259="",C259=""),"",C259*'Ammortamento'!$B$7/12)</f>
        <v/>
      </c>
      <c r="F259" s="27">
        <f>IF(OR(D259="",E259=""),"",MAX(0,D259-E259))</f>
        <v/>
      </c>
      <c r="G259" s="27">
        <f>IF(A259="","",'Ammortamento'!$B$12/12)</f>
        <v/>
      </c>
      <c r="H259" s="27">
        <f>IF(A259="","",SUM('Ammortamento'!$B$13/12,'Ammortamento'!$B$14))</f>
        <v/>
      </c>
      <c r="I259" s="27">
        <f>IF(A259="","",SUM(D259,G259,H259))</f>
        <v/>
      </c>
      <c r="J259" s="27">
        <f>IF(OR(C259="",F259=""),"",MAX(0,C259-F259))</f>
        <v/>
      </c>
    </row>
    <row r="260">
      <c r="A260" s="22">
        <f>IF(OR('Ammortamento'!$B$5="",'Ammortamento'!$B$6="",ROW()-17&gt;'Ammortamento'!$B$6*12),"",ROW()-17)</f>
        <v/>
      </c>
      <c r="B260" s="23">
        <f>IF(OR(A260="",'Ammortamento'!$B$9=""),"",EDATE('Ammortamento'!$B$9,A260-1))</f>
        <v/>
      </c>
      <c r="C260" s="24">
        <f>IF(OR(A260="",'Ammortamento'!$B$5=""),"",IF(A260=1,'Ammortamento'!$B$5,J259))</f>
        <v/>
      </c>
      <c r="D260" s="24">
        <f>IF(OR(A260="",C260=""),"",IFERROR(-PMT('Ammortamento'!$B$7/12,'Ammortamento'!$B$6*12,'Ammortamento'!$B$5),0))</f>
        <v/>
      </c>
      <c r="E260" s="24">
        <f>IF(OR(A260="",C260=""),"",C260*'Ammortamento'!$B$7/12)</f>
        <v/>
      </c>
      <c r="F260" s="24">
        <f>IF(OR(D260="",E260=""),"",MAX(0,D260-E260))</f>
        <v/>
      </c>
      <c r="G260" s="24">
        <f>IF(A260="","",'Ammortamento'!$B$12/12)</f>
        <v/>
      </c>
      <c r="H260" s="24">
        <f>IF(A260="","",SUM('Ammortamento'!$B$13/12,'Ammortamento'!$B$14))</f>
        <v/>
      </c>
      <c r="I260" s="24">
        <f>IF(A260="","",SUM(D260,G260,H260))</f>
        <v/>
      </c>
      <c r="J260" s="24">
        <f>IF(OR(C260="",F260=""),"",MAX(0,C260-F260))</f>
        <v/>
      </c>
    </row>
    <row r="261">
      <c r="A261" s="25">
        <f>IF(OR('Ammortamento'!$B$5="",'Ammortamento'!$B$6="",ROW()-17&gt;'Ammortamento'!$B$6*12),"",ROW()-17)</f>
        <v/>
      </c>
      <c r="B261" s="26">
        <f>IF(OR(A261="",'Ammortamento'!$B$9=""),"",EDATE('Ammortamento'!$B$9,A261-1))</f>
        <v/>
      </c>
      <c r="C261" s="27">
        <f>IF(OR(A261="",'Ammortamento'!$B$5=""),"",IF(A261=1,'Ammortamento'!$B$5,J260))</f>
        <v/>
      </c>
      <c r="D261" s="27">
        <f>IF(OR(A261="",C261=""),"",IFERROR(-PMT('Ammortamento'!$B$7/12,'Ammortamento'!$B$6*12,'Ammortamento'!$B$5),0))</f>
        <v/>
      </c>
      <c r="E261" s="27">
        <f>IF(OR(A261="",C261=""),"",C261*'Ammortamento'!$B$7/12)</f>
        <v/>
      </c>
      <c r="F261" s="27">
        <f>IF(OR(D261="",E261=""),"",MAX(0,D261-E261))</f>
        <v/>
      </c>
      <c r="G261" s="27">
        <f>IF(A261="","",'Ammortamento'!$B$12/12)</f>
        <v/>
      </c>
      <c r="H261" s="27">
        <f>IF(A261="","",SUM('Ammortamento'!$B$13/12,'Ammortamento'!$B$14))</f>
        <v/>
      </c>
      <c r="I261" s="27">
        <f>IF(A261="","",SUM(D261,G261,H261))</f>
        <v/>
      </c>
      <c r="J261" s="27">
        <f>IF(OR(C261="",F261=""),"",MAX(0,C261-F261))</f>
        <v/>
      </c>
    </row>
    <row r="262">
      <c r="A262" s="22">
        <f>IF(OR('Ammortamento'!$B$5="",'Ammortamento'!$B$6="",ROW()-17&gt;'Ammortamento'!$B$6*12),"",ROW()-17)</f>
        <v/>
      </c>
      <c r="B262" s="23">
        <f>IF(OR(A262="",'Ammortamento'!$B$9=""),"",EDATE('Ammortamento'!$B$9,A262-1))</f>
        <v/>
      </c>
      <c r="C262" s="24">
        <f>IF(OR(A262="",'Ammortamento'!$B$5=""),"",IF(A262=1,'Ammortamento'!$B$5,J261))</f>
        <v/>
      </c>
      <c r="D262" s="24">
        <f>IF(OR(A262="",C262=""),"",IFERROR(-PMT('Ammortamento'!$B$7/12,'Ammortamento'!$B$6*12,'Ammortamento'!$B$5),0))</f>
        <v/>
      </c>
      <c r="E262" s="24">
        <f>IF(OR(A262="",C262=""),"",C262*'Ammortamento'!$B$7/12)</f>
        <v/>
      </c>
      <c r="F262" s="24">
        <f>IF(OR(D262="",E262=""),"",MAX(0,D262-E262))</f>
        <v/>
      </c>
      <c r="G262" s="24">
        <f>IF(A262="","",'Ammortamento'!$B$12/12)</f>
        <v/>
      </c>
      <c r="H262" s="24">
        <f>IF(A262="","",SUM('Ammortamento'!$B$13/12,'Ammortamento'!$B$14))</f>
        <v/>
      </c>
      <c r="I262" s="24">
        <f>IF(A262="","",SUM(D262,G262,H262))</f>
        <v/>
      </c>
      <c r="J262" s="24">
        <f>IF(OR(C262="",F262=""),"",MAX(0,C262-F262))</f>
        <v/>
      </c>
    </row>
    <row r="263">
      <c r="A263" s="25">
        <f>IF(OR('Ammortamento'!$B$5="",'Ammortamento'!$B$6="",ROW()-17&gt;'Ammortamento'!$B$6*12),"",ROW()-17)</f>
        <v/>
      </c>
      <c r="B263" s="26">
        <f>IF(OR(A263="",'Ammortamento'!$B$9=""),"",EDATE('Ammortamento'!$B$9,A263-1))</f>
        <v/>
      </c>
      <c r="C263" s="27">
        <f>IF(OR(A263="",'Ammortamento'!$B$5=""),"",IF(A263=1,'Ammortamento'!$B$5,J262))</f>
        <v/>
      </c>
      <c r="D263" s="27">
        <f>IF(OR(A263="",C263=""),"",IFERROR(-PMT('Ammortamento'!$B$7/12,'Ammortamento'!$B$6*12,'Ammortamento'!$B$5),0))</f>
        <v/>
      </c>
      <c r="E263" s="27">
        <f>IF(OR(A263="",C263=""),"",C263*'Ammortamento'!$B$7/12)</f>
        <v/>
      </c>
      <c r="F263" s="27">
        <f>IF(OR(D263="",E263=""),"",MAX(0,D263-E263))</f>
        <v/>
      </c>
      <c r="G263" s="27">
        <f>IF(A263="","",'Ammortamento'!$B$12/12)</f>
        <v/>
      </c>
      <c r="H263" s="27">
        <f>IF(A263="","",SUM('Ammortamento'!$B$13/12,'Ammortamento'!$B$14))</f>
        <v/>
      </c>
      <c r="I263" s="27">
        <f>IF(A263="","",SUM(D263,G263,H263))</f>
        <v/>
      </c>
      <c r="J263" s="27">
        <f>IF(OR(C263="",F263=""),"",MAX(0,C263-F263))</f>
        <v/>
      </c>
    </row>
    <row r="264">
      <c r="A264" s="22">
        <f>IF(OR('Ammortamento'!$B$5="",'Ammortamento'!$B$6="",ROW()-17&gt;'Ammortamento'!$B$6*12),"",ROW()-17)</f>
        <v/>
      </c>
      <c r="B264" s="23">
        <f>IF(OR(A264="",'Ammortamento'!$B$9=""),"",EDATE('Ammortamento'!$B$9,A264-1))</f>
        <v/>
      </c>
      <c r="C264" s="24">
        <f>IF(OR(A264="",'Ammortamento'!$B$5=""),"",IF(A264=1,'Ammortamento'!$B$5,J263))</f>
        <v/>
      </c>
      <c r="D264" s="24">
        <f>IF(OR(A264="",C264=""),"",IFERROR(-PMT('Ammortamento'!$B$7/12,'Ammortamento'!$B$6*12,'Ammortamento'!$B$5),0))</f>
        <v/>
      </c>
      <c r="E264" s="24">
        <f>IF(OR(A264="",C264=""),"",C264*'Ammortamento'!$B$7/12)</f>
        <v/>
      </c>
      <c r="F264" s="24">
        <f>IF(OR(D264="",E264=""),"",MAX(0,D264-E264))</f>
        <v/>
      </c>
      <c r="G264" s="24">
        <f>IF(A264="","",'Ammortamento'!$B$12/12)</f>
        <v/>
      </c>
      <c r="H264" s="24">
        <f>IF(A264="","",SUM('Ammortamento'!$B$13/12,'Ammortamento'!$B$14))</f>
        <v/>
      </c>
      <c r="I264" s="24">
        <f>IF(A264="","",SUM(D264,G264,H264))</f>
        <v/>
      </c>
      <c r="J264" s="24">
        <f>IF(OR(C264="",F264=""),"",MAX(0,C264-F264))</f>
        <v/>
      </c>
    </row>
    <row r="265">
      <c r="A265" s="25">
        <f>IF(OR('Ammortamento'!$B$5="",'Ammortamento'!$B$6="",ROW()-17&gt;'Ammortamento'!$B$6*12),"",ROW()-17)</f>
        <v/>
      </c>
      <c r="B265" s="26">
        <f>IF(OR(A265="",'Ammortamento'!$B$9=""),"",EDATE('Ammortamento'!$B$9,A265-1))</f>
        <v/>
      </c>
      <c r="C265" s="27">
        <f>IF(OR(A265="",'Ammortamento'!$B$5=""),"",IF(A265=1,'Ammortamento'!$B$5,J264))</f>
        <v/>
      </c>
      <c r="D265" s="27">
        <f>IF(OR(A265="",C265=""),"",IFERROR(-PMT('Ammortamento'!$B$7/12,'Ammortamento'!$B$6*12,'Ammortamento'!$B$5),0))</f>
        <v/>
      </c>
      <c r="E265" s="27">
        <f>IF(OR(A265="",C265=""),"",C265*'Ammortamento'!$B$7/12)</f>
        <v/>
      </c>
      <c r="F265" s="27">
        <f>IF(OR(D265="",E265=""),"",MAX(0,D265-E265))</f>
        <v/>
      </c>
      <c r="G265" s="27">
        <f>IF(A265="","",'Ammortamento'!$B$12/12)</f>
        <v/>
      </c>
      <c r="H265" s="27">
        <f>IF(A265="","",SUM('Ammortamento'!$B$13/12,'Ammortamento'!$B$14))</f>
        <v/>
      </c>
      <c r="I265" s="27">
        <f>IF(A265="","",SUM(D265,G265,H265))</f>
        <v/>
      </c>
      <c r="J265" s="27">
        <f>IF(OR(C265="",F265=""),"",MAX(0,C265-F265))</f>
        <v/>
      </c>
    </row>
    <row r="266">
      <c r="A266" s="22">
        <f>IF(OR('Ammortamento'!$B$5="",'Ammortamento'!$B$6="",ROW()-17&gt;'Ammortamento'!$B$6*12),"",ROW()-17)</f>
        <v/>
      </c>
      <c r="B266" s="23">
        <f>IF(OR(A266="",'Ammortamento'!$B$9=""),"",EDATE('Ammortamento'!$B$9,A266-1))</f>
        <v/>
      </c>
      <c r="C266" s="24">
        <f>IF(OR(A266="",'Ammortamento'!$B$5=""),"",IF(A266=1,'Ammortamento'!$B$5,J265))</f>
        <v/>
      </c>
      <c r="D266" s="24">
        <f>IF(OR(A266="",C266=""),"",IFERROR(-PMT('Ammortamento'!$B$7/12,'Ammortamento'!$B$6*12,'Ammortamento'!$B$5),0))</f>
        <v/>
      </c>
      <c r="E266" s="24">
        <f>IF(OR(A266="",C266=""),"",C266*'Ammortamento'!$B$7/12)</f>
        <v/>
      </c>
      <c r="F266" s="24">
        <f>IF(OR(D266="",E266=""),"",MAX(0,D266-E266))</f>
        <v/>
      </c>
      <c r="G266" s="24">
        <f>IF(A266="","",'Ammortamento'!$B$12/12)</f>
        <v/>
      </c>
      <c r="H266" s="24">
        <f>IF(A266="","",SUM('Ammortamento'!$B$13/12,'Ammortamento'!$B$14))</f>
        <v/>
      </c>
      <c r="I266" s="24">
        <f>IF(A266="","",SUM(D266,G266,H266))</f>
        <v/>
      </c>
      <c r="J266" s="24">
        <f>IF(OR(C266="",F266=""),"",MAX(0,C266-F266))</f>
        <v/>
      </c>
    </row>
    <row r="267">
      <c r="A267" s="25">
        <f>IF(OR('Ammortamento'!$B$5="",'Ammortamento'!$B$6="",ROW()-17&gt;'Ammortamento'!$B$6*12),"",ROW()-17)</f>
        <v/>
      </c>
      <c r="B267" s="26">
        <f>IF(OR(A267="",'Ammortamento'!$B$9=""),"",EDATE('Ammortamento'!$B$9,A267-1))</f>
        <v/>
      </c>
      <c r="C267" s="27">
        <f>IF(OR(A267="",'Ammortamento'!$B$5=""),"",IF(A267=1,'Ammortamento'!$B$5,J266))</f>
        <v/>
      </c>
      <c r="D267" s="27">
        <f>IF(OR(A267="",C267=""),"",IFERROR(-PMT('Ammortamento'!$B$7/12,'Ammortamento'!$B$6*12,'Ammortamento'!$B$5),0))</f>
        <v/>
      </c>
      <c r="E267" s="27">
        <f>IF(OR(A267="",C267=""),"",C267*'Ammortamento'!$B$7/12)</f>
        <v/>
      </c>
      <c r="F267" s="27">
        <f>IF(OR(D267="",E267=""),"",MAX(0,D267-E267))</f>
        <v/>
      </c>
      <c r="G267" s="27">
        <f>IF(A267="","",'Ammortamento'!$B$12/12)</f>
        <v/>
      </c>
      <c r="H267" s="27">
        <f>IF(A267="","",SUM('Ammortamento'!$B$13/12,'Ammortamento'!$B$14))</f>
        <v/>
      </c>
      <c r="I267" s="27">
        <f>IF(A267="","",SUM(D267,G267,H267))</f>
        <v/>
      </c>
      <c r="J267" s="27">
        <f>IF(OR(C267="",F267=""),"",MAX(0,C267-F267))</f>
        <v/>
      </c>
    </row>
    <row r="268">
      <c r="A268" s="22">
        <f>IF(OR('Ammortamento'!$B$5="",'Ammortamento'!$B$6="",ROW()-17&gt;'Ammortamento'!$B$6*12),"",ROW()-17)</f>
        <v/>
      </c>
      <c r="B268" s="23">
        <f>IF(OR(A268="",'Ammortamento'!$B$9=""),"",EDATE('Ammortamento'!$B$9,A268-1))</f>
        <v/>
      </c>
      <c r="C268" s="24">
        <f>IF(OR(A268="",'Ammortamento'!$B$5=""),"",IF(A268=1,'Ammortamento'!$B$5,J267))</f>
        <v/>
      </c>
      <c r="D268" s="24">
        <f>IF(OR(A268="",C268=""),"",IFERROR(-PMT('Ammortamento'!$B$7/12,'Ammortamento'!$B$6*12,'Ammortamento'!$B$5),0))</f>
        <v/>
      </c>
      <c r="E268" s="24">
        <f>IF(OR(A268="",C268=""),"",C268*'Ammortamento'!$B$7/12)</f>
        <v/>
      </c>
      <c r="F268" s="24">
        <f>IF(OR(D268="",E268=""),"",MAX(0,D268-E268))</f>
        <v/>
      </c>
      <c r="G268" s="24">
        <f>IF(A268="","",'Ammortamento'!$B$12/12)</f>
        <v/>
      </c>
      <c r="H268" s="24">
        <f>IF(A268="","",SUM('Ammortamento'!$B$13/12,'Ammortamento'!$B$14))</f>
        <v/>
      </c>
      <c r="I268" s="24">
        <f>IF(A268="","",SUM(D268,G268,H268))</f>
        <v/>
      </c>
      <c r="J268" s="24">
        <f>IF(OR(C268="",F268=""),"",MAX(0,C268-F268))</f>
        <v/>
      </c>
    </row>
    <row r="269">
      <c r="A269" s="25">
        <f>IF(OR('Ammortamento'!$B$5="",'Ammortamento'!$B$6="",ROW()-17&gt;'Ammortamento'!$B$6*12),"",ROW()-17)</f>
        <v/>
      </c>
      <c r="B269" s="26">
        <f>IF(OR(A269="",'Ammortamento'!$B$9=""),"",EDATE('Ammortamento'!$B$9,A269-1))</f>
        <v/>
      </c>
      <c r="C269" s="27">
        <f>IF(OR(A269="",'Ammortamento'!$B$5=""),"",IF(A269=1,'Ammortamento'!$B$5,J268))</f>
        <v/>
      </c>
      <c r="D269" s="27">
        <f>IF(OR(A269="",C269=""),"",IFERROR(-PMT('Ammortamento'!$B$7/12,'Ammortamento'!$B$6*12,'Ammortamento'!$B$5),0))</f>
        <v/>
      </c>
      <c r="E269" s="27">
        <f>IF(OR(A269="",C269=""),"",C269*'Ammortamento'!$B$7/12)</f>
        <v/>
      </c>
      <c r="F269" s="27">
        <f>IF(OR(D269="",E269=""),"",MAX(0,D269-E269))</f>
        <v/>
      </c>
      <c r="G269" s="27">
        <f>IF(A269="","",'Ammortamento'!$B$12/12)</f>
        <v/>
      </c>
      <c r="H269" s="27">
        <f>IF(A269="","",SUM('Ammortamento'!$B$13/12,'Ammortamento'!$B$14))</f>
        <v/>
      </c>
      <c r="I269" s="27">
        <f>IF(A269="","",SUM(D269,G269,H269))</f>
        <v/>
      </c>
      <c r="J269" s="27">
        <f>IF(OR(C269="",F269=""),"",MAX(0,C269-F269))</f>
        <v/>
      </c>
    </row>
    <row r="270">
      <c r="A270" s="22">
        <f>IF(OR('Ammortamento'!$B$5="",'Ammortamento'!$B$6="",ROW()-17&gt;'Ammortamento'!$B$6*12),"",ROW()-17)</f>
        <v/>
      </c>
      <c r="B270" s="23">
        <f>IF(OR(A270="",'Ammortamento'!$B$9=""),"",EDATE('Ammortamento'!$B$9,A270-1))</f>
        <v/>
      </c>
      <c r="C270" s="24">
        <f>IF(OR(A270="",'Ammortamento'!$B$5=""),"",IF(A270=1,'Ammortamento'!$B$5,J269))</f>
        <v/>
      </c>
      <c r="D270" s="24">
        <f>IF(OR(A270="",C270=""),"",IFERROR(-PMT('Ammortamento'!$B$7/12,'Ammortamento'!$B$6*12,'Ammortamento'!$B$5),0))</f>
        <v/>
      </c>
      <c r="E270" s="24">
        <f>IF(OR(A270="",C270=""),"",C270*'Ammortamento'!$B$7/12)</f>
        <v/>
      </c>
      <c r="F270" s="24">
        <f>IF(OR(D270="",E270=""),"",MAX(0,D270-E270))</f>
        <v/>
      </c>
      <c r="G270" s="24">
        <f>IF(A270="","",'Ammortamento'!$B$12/12)</f>
        <v/>
      </c>
      <c r="H270" s="24">
        <f>IF(A270="","",SUM('Ammortamento'!$B$13/12,'Ammortamento'!$B$14))</f>
        <v/>
      </c>
      <c r="I270" s="24">
        <f>IF(A270="","",SUM(D270,G270,H270))</f>
        <v/>
      </c>
      <c r="J270" s="24">
        <f>IF(OR(C270="",F270=""),"",MAX(0,C270-F270))</f>
        <v/>
      </c>
    </row>
    <row r="271">
      <c r="A271" s="25">
        <f>IF(OR('Ammortamento'!$B$5="",'Ammortamento'!$B$6="",ROW()-17&gt;'Ammortamento'!$B$6*12),"",ROW()-17)</f>
        <v/>
      </c>
      <c r="B271" s="26">
        <f>IF(OR(A271="",'Ammortamento'!$B$9=""),"",EDATE('Ammortamento'!$B$9,A271-1))</f>
        <v/>
      </c>
      <c r="C271" s="27">
        <f>IF(OR(A271="",'Ammortamento'!$B$5=""),"",IF(A271=1,'Ammortamento'!$B$5,J270))</f>
        <v/>
      </c>
      <c r="D271" s="27">
        <f>IF(OR(A271="",C271=""),"",IFERROR(-PMT('Ammortamento'!$B$7/12,'Ammortamento'!$B$6*12,'Ammortamento'!$B$5),0))</f>
        <v/>
      </c>
      <c r="E271" s="27">
        <f>IF(OR(A271="",C271=""),"",C271*'Ammortamento'!$B$7/12)</f>
        <v/>
      </c>
      <c r="F271" s="27">
        <f>IF(OR(D271="",E271=""),"",MAX(0,D271-E271))</f>
        <v/>
      </c>
      <c r="G271" s="27">
        <f>IF(A271="","",'Ammortamento'!$B$12/12)</f>
        <v/>
      </c>
      <c r="H271" s="27">
        <f>IF(A271="","",SUM('Ammortamento'!$B$13/12,'Ammortamento'!$B$14))</f>
        <v/>
      </c>
      <c r="I271" s="27">
        <f>IF(A271="","",SUM(D271,G271,H271))</f>
        <v/>
      </c>
      <c r="J271" s="27">
        <f>IF(OR(C271="",F271=""),"",MAX(0,C271-F271))</f>
        <v/>
      </c>
    </row>
    <row r="272">
      <c r="A272" s="22">
        <f>IF(OR('Ammortamento'!$B$5="",'Ammortamento'!$B$6="",ROW()-17&gt;'Ammortamento'!$B$6*12),"",ROW()-17)</f>
        <v/>
      </c>
      <c r="B272" s="23">
        <f>IF(OR(A272="",'Ammortamento'!$B$9=""),"",EDATE('Ammortamento'!$B$9,A272-1))</f>
        <v/>
      </c>
      <c r="C272" s="24">
        <f>IF(OR(A272="",'Ammortamento'!$B$5=""),"",IF(A272=1,'Ammortamento'!$B$5,J271))</f>
        <v/>
      </c>
      <c r="D272" s="24">
        <f>IF(OR(A272="",C272=""),"",IFERROR(-PMT('Ammortamento'!$B$7/12,'Ammortamento'!$B$6*12,'Ammortamento'!$B$5),0))</f>
        <v/>
      </c>
      <c r="E272" s="24">
        <f>IF(OR(A272="",C272=""),"",C272*'Ammortamento'!$B$7/12)</f>
        <v/>
      </c>
      <c r="F272" s="24">
        <f>IF(OR(D272="",E272=""),"",MAX(0,D272-E272))</f>
        <v/>
      </c>
      <c r="G272" s="24">
        <f>IF(A272="","",'Ammortamento'!$B$12/12)</f>
        <v/>
      </c>
      <c r="H272" s="24">
        <f>IF(A272="","",SUM('Ammortamento'!$B$13/12,'Ammortamento'!$B$14))</f>
        <v/>
      </c>
      <c r="I272" s="24">
        <f>IF(A272="","",SUM(D272,G272,H272))</f>
        <v/>
      </c>
      <c r="J272" s="24">
        <f>IF(OR(C272="",F272=""),"",MAX(0,C272-F272))</f>
        <v/>
      </c>
    </row>
    <row r="273">
      <c r="A273" s="25">
        <f>IF(OR('Ammortamento'!$B$5="",'Ammortamento'!$B$6="",ROW()-17&gt;'Ammortamento'!$B$6*12),"",ROW()-17)</f>
        <v/>
      </c>
      <c r="B273" s="26">
        <f>IF(OR(A273="",'Ammortamento'!$B$9=""),"",EDATE('Ammortamento'!$B$9,A273-1))</f>
        <v/>
      </c>
      <c r="C273" s="27">
        <f>IF(OR(A273="",'Ammortamento'!$B$5=""),"",IF(A273=1,'Ammortamento'!$B$5,J272))</f>
        <v/>
      </c>
      <c r="D273" s="27">
        <f>IF(OR(A273="",C273=""),"",IFERROR(-PMT('Ammortamento'!$B$7/12,'Ammortamento'!$B$6*12,'Ammortamento'!$B$5),0))</f>
        <v/>
      </c>
      <c r="E273" s="27">
        <f>IF(OR(A273="",C273=""),"",C273*'Ammortamento'!$B$7/12)</f>
        <v/>
      </c>
      <c r="F273" s="27">
        <f>IF(OR(D273="",E273=""),"",MAX(0,D273-E273))</f>
        <v/>
      </c>
      <c r="G273" s="27">
        <f>IF(A273="","",'Ammortamento'!$B$12/12)</f>
        <v/>
      </c>
      <c r="H273" s="27">
        <f>IF(A273="","",SUM('Ammortamento'!$B$13/12,'Ammortamento'!$B$14))</f>
        <v/>
      </c>
      <c r="I273" s="27">
        <f>IF(A273="","",SUM(D273,G273,H273))</f>
        <v/>
      </c>
      <c r="J273" s="27">
        <f>IF(OR(C273="",F273=""),"",MAX(0,C273-F273))</f>
        <v/>
      </c>
    </row>
    <row r="274">
      <c r="A274" s="22">
        <f>IF(OR('Ammortamento'!$B$5="",'Ammortamento'!$B$6="",ROW()-17&gt;'Ammortamento'!$B$6*12),"",ROW()-17)</f>
        <v/>
      </c>
      <c r="B274" s="23">
        <f>IF(OR(A274="",'Ammortamento'!$B$9=""),"",EDATE('Ammortamento'!$B$9,A274-1))</f>
        <v/>
      </c>
      <c r="C274" s="24">
        <f>IF(OR(A274="",'Ammortamento'!$B$5=""),"",IF(A274=1,'Ammortamento'!$B$5,J273))</f>
        <v/>
      </c>
      <c r="D274" s="24">
        <f>IF(OR(A274="",C274=""),"",IFERROR(-PMT('Ammortamento'!$B$7/12,'Ammortamento'!$B$6*12,'Ammortamento'!$B$5),0))</f>
        <v/>
      </c>
      <c r="E274" s="24">
        <f>IF(OR(A274="",C274=""),"",C274*'Ammortamento'!$B$7/12)</f>
        <v/>
      </c>
      <c r="F274" s="24">
        <f>IF(OR(D274="",E274=""),"",MAX(0,D274-E274))</f>
        <v/>
      </c>
      <c r="G274" s="24">
        <f>IF(A274="","",'Ammortamento'!$B$12/12)</f>
        <v/>
      </c>
      <c r="H274" s="24">
        <f>IF(A274="","",SUM('Ammortamento'!$B$13/12,'Ammortamento'!$B$14))</f>
        <v/>
      </c>
      <c r="I274" s="24">
        <f>IF(A274="","",SUM(D274,G274,H274))</f>
        <v/>
      </c>
      <c r="J274" s="24">
        <f>IF(OR(C274="",F274=""),"",MAX(0,C274-F274))</f>
        <v/>
      </c>
    </row>
    <row r="275">
      <c r="A275" s="25">
        <f>IF(OR('Ammortamento'!$B$5="",'Ammortamento'!$B$6="",ROW()-17&gt;'Ammortamento'!$B$6*12),"",ROW()-17)</f>
        <v/>
      </c>
      <c r="B275" s="26">
        <f>IF(OR(A275="",'Ammortamento'!$B$9=""),"",EDATE('Ammortamento'!$B$9,A275-1))</f>
        <v/>
      </c>
      <c r="C275" s="27">
        <f>IF(OR(A275="",'Ammortamento'!$B$5=""),"",IF(A275=1,'Ammortamento'!$B$5,J274))</f>
        <v/>
      </c>
      <c r="D275" s="27">
        <f>IF(OR(A275="",C275=""),"",IFERROR(-PMT('Ammortamento'!$B$7/12,'Ammortamento'!$B$6*12,'Ammortamento'!$B$5),0))</f>
        <v/>
      </c>
      <c r="E275" s="27">
        <f>IF(OR(A275="",C275=""),"",C275*'Ammortamento'!$B$7/12)</f>
        <v/>
      </c>
      <c r="F275" s="27">
        <f>IF(OR(D275="",E275=""),"",MAX(0,D275-E275))</f>
        <v/>
      </c>
      <c r="G275" s="27">
        <f>IF(A275="","",'Ammortamento'!$B$12/12)</f>
        <v/>
      </c>
      <c r="H275" s="27">
        <f>IF(A275="","",SUM('Ammortamento'!$B$13/12,'Ammortamento'!$B$14))</f>
        <v/>
      </c>
      <c r="I275" s="27">
        <f>IF(A275="","",SUM(D275,G275,H275))</f>
        <v/>
      </c>
      <c r="J275" s="27">
        <f>IF(OR(C275="",F275=""),"",MAX(0,C275-F275))</f>
        <v/>
      </c>
    </row>
    <row r="276">
      <c r="A276" s="22">
        <f>IF(OR('Ammortamento'!$B$5="",'Ammortamento'!$B$6="",ROW()-17&gt;'Ammortamento'!$B$6*12),"",ROW()-17)</f>
        <v/>
      </c>
      <c r="B276" s="23">
        <f>IF(OR(A276="",'Ammortamento'!$B$9=""),"",EDATE('Ammortamento'!$B$9,A276-1))</f>
        <v/>
      </c>
      <c r="C276" s="24">
        <f>IF(OR(A276="",'Ammortamento'!$B$5=""),"",IF(A276=1,'Ammortamento'!$B$5,J275))</f>
        <v/>
      </c>
      <c r="D276" s="24">
        <f>IF(OR(A276="",C276=""),"",IFERROR(-PMT('Ammortamento'!$B$7/12,'Ammortamento'!$B$6*12,'Ammortamento'!$B$5),0))</f>
        <v/>
      </c>
      <c r="E276" s="24">
        <f>IF(OR(A276="",C276=""),"",C276*'Ammortamento'!$B$7/12)</f>
        <v/>
      </c>
      <c r="F276" s="24">
        <f>IF(OR(D276="",E276=""),"",MAX(0,D276-E276))</f>
        <v/>
      </c>
      <c r="G276" s="24">
        <f>IF(A276="","",'Ammortamento'!$B$12/12)</f>
        <v/>
      </c>
      <c r="H276" s="24">
        <f>IF(A276="","",SUM('Ammortamento'!$B$13/12,'Ammortamento'!$B$14))</f>
        <v/>
      </c>
      <c r="I276" s="24">
        <f>IF(A276="","",SUM(D276,G276,H276))</f>
        <v/>
      </c>
      <c r="J276" s="24">
        <f>IF(OR(C276="",F276=""),"",MAX(0,C276-F276))</f>
        <v/>
      </c>
    </row>
    <row r="277">
      <c r="A277" s="25">
        <f>IF(OR('Ammortamento'!$B$5="",'Ammortamento'!$B$6="",ROW()-17&gt;'Ammortamento'!$B$6*12),"",ROW()-17)</f>
        <v/>
      </c>
      <c r="B277" s="26">
        <f>IF(OR(A277="",'Ammortamento'!$B$9=""),"",EDATE('Ammortamento'!$B$9,A277-1))</f>
        <v/>
      </c>
      <c r="C277" s="27">
        <f>IF(OR(A277="",'Ammortamento'!$B$5=""),"",IF(A277=1,'Ammortamento'!$B$5,J276))</f>
        <v/>
      </c>
      <c r="D277" s="27">
        <f>IF(OR(A277="",C277=""),"",IFERROR(-PMT('Ammortamento'!$B$7/12,'Ammortamento'!$B$6*12,'Ammortamento'!$B$5),0))</f>
        <v/>
      </c>
      <c r="E277" s="27">
        <f>IF(OR(A277="",C277=""),"",C277*'Ammortamento'!$B$7/12)</f>
        <v/>
      </c>
      <c r="F277" s="27">
        <f>IF(OR(D277="",E277=""),"",MAX(0,D277-E277))</f>
        <v/>
      </c>
      <c r="G277" s="27">
        <f>IF(A277="","",'Ammortamento'!$B$12/12)</f>
        <v/>
      </c>
      <c r="H277" s="27">
        <f>IF(A277="","",SUM('Ammortamento'!$B$13/12,'Ammortamento'!$B$14))</f>
        <v/>
      </c>
      <c r="I277" s="27">
        <f>IF(A277="","",SUM(D277,G277,H277))</f>
        <v/>
      </c>
      <c r="J277" s="27">
        <f>IF(OR(C277="",F277=""),"",MAX(0,C277-F277))</f>
        <v/>
      </c>
    </row>
    <row r="278">
      <c r="A278" s="22">
        <f>IF(OR('Ammortamento'!$B$5="",'Ammortamento'!$B$6="",ROW()-17&gt;'Ammortamento'!$B$6*12),"",ROW()-17)</f>
        <v/>
      </c>
      <c r="B278" s="23">
        <f>IF(OR(A278="",'Ammortamento'!$B$9=""),"",EDATE('Ammortamento'!$B$9,A278-1))</f>
        <v/>
      </c>
      <c r="C278" s="24">
        <f>IF(OR(A278="",'Ammortamento'!$B$5=""),"",IF(A278=1,'Ammortamento'!$B$5,J277))</f>
        <v/>
      </c>
      <c r="D278" s="24">
        <f>IF(OR(A278="",C278=""),"",IFERROR(-PMT('Ammortamento'!$B$7/12,'Ammortamento'!$B$6*12,'Ammortamento'!$B$5),0))</f>
        <v/>
      </c>
      <c r="E278" s="24">
        <f>IF(OR(A278="",C278=""),"",C278*'Ammortamento'!$B$7/12)</f>
        <v/>
      </c>
      <c r="F278" s="24">
        <f>IF(OR(D278="",E278=""),"",MAX(0,D278-E278))</f>
        <v/>
      </c>
      <c r="G278" s="24">
        <f>IF(A278="","",'Ammortamento'!$B$12/12)</f>
        <v/>
      </c>
      <c r="H278" s="24">
        <f>IF(A278="","",SUM('Ammortamento'!$B$13/12,'Ammortamento'!$B$14))</f>
        <v/>
      </c>
      <c r="I278" s="24">
        <f>IF(A278="","",SUM(D278,G278,H278))</f>
        <v/>
      </c>
      <c r="J278" s="24">
        <f>IF(OR(C278="",F278=""),"",MAX(0,C278-F278))</f>
        <v/>
      </c>
    </row>
    <row r="279">
      <c r="A279" s="25">
        <f>IF(OR('Ammortamento'!$B$5="",'Ammortamento'!$B$6="",ROW()-17&gt;'Ammortamento'!$B$6*12),"",ROW()-17)</f>
        <v/>
      </c>
      <c r="B279" s="26">
        <f>IF(OR(A279="",'Ammortamento'!$B$9=""),"",EDATE('Ammortamento'!$B$9,A279-1))</f>
        <v/>
      </c>
      <c r="C279" s="27">
        <f>IF(OR(A279="",'Ammortamento'!$B$5=""),"",IF(A279=1,'Ammortamento'!$B$5,J278))</f>
        <v/>
      </c>
      <c r="D279" s="27">
        <f>IF(OR(A279="",C279=""),"",IFERROR(-PMT('Ammortamento'!$B$7/12,'Ammortamento'!$B$6*12,'Ammortamento'!$B$5),0))</f>
        <v/>
      </c>
      <c r="E279" s="27">
        <f>IF(OR(A279="",C279=""),"",C279*'Ammortamento'!$B$7/12)</f>
        <v/>
      </c>
      <c r="F279" s="27">
        <f>IF(OR(D279="",E279=""),"",MAX(0,D279-E279))</f>
        <v/>
      </c>
      <c r="G279" s="27">
        <f>IF(A279="","",'Ammortamento'!$B$12/12)</f>
        <v/>
      </c>
      <c r="H279" s="27">
        <f>IF(A279="","",SUM('Ammortamento'!$B$13/12,'Ammortamento'!$B$14))</f>
        <v/>
      </c>
      <c r="I279" s="27">
        <f>IF(A279="","",SUM(D279,G279,H279))</f>
        <v/>
      </c>
      <c r="J279" s="27">
        <f>IF(OR(C279="",F279=""),"",MAX(0,C279-F279))</f>
        <v/>
      </c>
    </row>
    <row r="280">
      <c r="A280" s="22">
        <f>IF(OR('Ammortamento'!$B$5="",'Ammortamento'!$B$6="",ROW()-17&gt;'Ammortamento'!$B$6*12),"",ROW()-17)</f>
        <v/>
      </c>
      <c r="B280" s="23">
        <f>IF(OR(A280="",'Ammortamento'!$B$9=""),"",EDATE('Ammortamento'!$B$9,A280-1))</f>
        <v/>
      </c>
      <c r="C280" s="24">
        <f>IF(OR(A280="",'Ammortamento'!$B$5=""),"",IF(A280=1,'Ammortamento'!$B$5,J279))</f>
        <v/>
      </c>
      <c r="D280" s="24">
        <f>IF(OR(A280="",C280=""),"",IFERROR(-PMT('Ammortamento'!$B$7/12,'Ammortamento'!$B$6*12,'Ammortamento'!$B$5),0))</f>
        <v/>
      </c>
      <c r="E280" s="24">
        <f>IF(OR(A280="",C280=""),"",C280*'Ammortamento'!$B$7/12)</f>
        <v/>
      </c>
      <c r="F280" s="24">
        <f>IF(OR(D280="",E280=""),"",MAX(0,D280-E280))</f>
        <v/>
      </c>
      <c r="G280" s="24">
        <f>IF(A280="","",'Ammortamento'!$B$12/12)</f>
        <v/>
      </c>
      <c r="H280" s="24">
        <f>IF(A280="","",SUM('Ammortamento'!$B$13/12,'Ammortamento'!$B$14))</f>
        <v/>
      </c>
      <c r="I280" s="24">
        <f>IF(A280="","",SUM(D280,G280,H280))</f>
        <v/>
      </c>
      <c r="J280" s="24">
        <f>IF(OR(C280="",F280=""),"",MAX(0,C280-F280))</f>
        <v/>
      </c>
    </row>
    <row r="281">
      <c r="A281" s="25">
        <f>IF(OR('Ammortamento'!$B$5="",'Ammortamento'!$B$6="",ROW()-17&gt;'Ammortamento'!$B$6*12),"",ROW()-17)</f>
        <v/>
      </c>
      <c r="B281" s="26">
        <f>IF(OR(A281="",'Ammortamento'!$B$9=""),"",EDATE('Ammortamento'!$B$9,A281-1))</f>
        <v/>
      </c>
      <c r="C281" s="27">
        <f>IF(OR(A281="",'Ammortamento'!$B$5=""),"",IF(A281=1,'Ammortamento'!$B$5,J280))</f>
        <v/>
      </c>
      <c r="D281" s="27">
        <f>IF(OR(A281="",C281=""),"",IFERROR(-PMT('Ammortamento'!$B$7/12,'Ammortamento'!$B$6*12,'Ammortamento'!$B$5),0))</f>
        <v/>
      </c>
      <c r="E281" s="27">
        <f>IF(OR(A281="",C281=""),"",C281*'Ammortamento'!$B$7/12)</f>
        <v/>
      </c>
      <c r="F281" s="27">
        <f>IF(OR(D281="",E281=""),"",MAX(0,D281-E281))</f>
        <v/>
      </c>
      <c r="G281" s="27">
        <f>IF(A281="","",'Ammortamento'!$B$12/12)</f>
        <v/>
      </c>
      <c r="H281" s="27">
        <f>IF(A281="","",SUM('Ammortamento'!$B$13/12,'Ammortamento'!$B$14))</f>
        <v/>
      </c>
      <c r="I281" s="27">
        <f>IF(A281="","",SUM(D281,G281,H281))</f>
        <v/>
      </c>
      <c r="J281" s="27">
        <f>IF(OR(C281="",F281=""),"",MAX(0,C281-F281))</f>
        <v/>
      </c>
    </row>
    <row r="282">
      <c r="A282" s="22">
        <f>IF(OR('Ammortamento'!$B$5="",'Ammortamento'!$B$6="",ROW()-17&gt;'Ammortamento'!$B$6*12),"",ROW()-17)</f>
        <v/>
      </c>
      <c r="B282" s="23">
        <f>IF(OR(A282="",'Ammortamento'!$B$9=""),"",EDATE('Ammortamento'!$B$9,A282-1))</f>
        <v/>
      </c>
      <c r="C282" s="24">
        <f>IF(OR(A282="",'Ammortamento'!$B$5=""),"",IF(A282=1,'Ammortamento'!$B$5,J281))</f>
        <v/>
      </c>
      <c r="D282" s="24">
        <f>IF(OR(A282="",C282=""),"",IFERROR(-PMT('Ammortamento'!$B$7/12,'Ammortamento'!$B$6*12,'Ammortamento'!$B$5),0))</f>
        <v/>
      </c>
      <c r="E282" s="24">
        <f>IF(OR(A282="",C282=""),"",C282*'Ammortamento'!$B$7/12)</f>
        <v/>
      </c>
      <c r="F282" s="24">
        <f>IF(OR(D282="",E282=""),"",MAX(0,D282-E282))</f>
        <v/>
      </c>
      <c r="G282" s="24">
        <f>IF(A282="","",'Ammortamento'!$B$12/12)</f>
        <v/>
      </c>
      <c r="H282" s="24">
        <f>IF(A282="","",SUM('Ammortamento'!$B$13/12,'Ammortamento'!$B$14))</f>
        <v/>
      </c>
      <c r="I282" s="24">
        <f>IF(A282="","",SUM(D282,G282,H282))</f>
        <v/>
      </c>
      <c r="J282" s="24">
        <f>IF(OR(C282="",F282=""),"",MAX(0,C282-F282))</f>
        <v/>
      </c>
    </row>
    <row r="283">
      <c r="A283" s="25">
        <f>IF(OR('Ammortamento'!$B$5="",'Ammortamento'!$B$6="",ROW()-17&gt;'Ammortamento'!$B$6*12),"",ROW()-17)</f>
        <v/>
      </c>
      <c r="B283" s="26">
        <f>IF(OR(A283="",'Ammortamento'!$B$9=""),"",EDATE('Ammortamento'!$B$9,A283-1))</f>
        <v/>
      </c>
      <c r="C283" s="27">
        <f>IF(OR(A283="",'Ammortamento'!$B$5=""),"",IF(A283=1,'Ammortamento'!$B$5,J282))</f>
        <v/>
      </c>
      <c r="D283" s="27">
        <f>IF(OR(A283="",C283=""),"",IFERROR(-PMT('Ammortamento'!$B$7/12,'Ammortamento'!$B$6*12,'Ammortamento'!$B$5),0))</f>
        <v/>
      </c>
      <c r="E283" s="27">
        <f>IF(OR(A283="",C283=""),"",C283*'Ammortamento'!$B$7/12)</f>
        <v/>
      </c>
      <c r="F283" s="27">
        <f>IF(OR(D283="",E283=""),"",MAX(0,D283-E283))</f>
        <v/>
      </c>
      <c r="G283" s="27">
        <f>IF(A283="","",'Ammortamento'!$B$12/12)</f>
        <v/>
      </c>
      <c r="H283" s="27">
        <f>IF(A283="","",SUM('Ammortamento'!$B$13/12,'Ammortamento'!$B$14))</f>
        <v/>
      </c>
      <c r="I283" s="27">
        <f>IF(A283="","",SUM(D283,G283,H283))</f>
        <v/>
      </c>
      <c r="J283" s="27">
        <f>IF(OR(C283="",F283=""),"",MAX(0,C283-F283))</f>
        <v/>
      </c>
    </row>
    <row r="284">
      <c r="A284" s="22">
        <f>IF(OR('Ammortamento'!$B$5="",'Ammortamento'!$B$6="",ROW()-17&gt;'Ammortamento'!$B$6*12),"",ROW()-17)</f>
        <v/>
      </c>
      <c r="B284" s="23">
        <f>IF(OR(A284="",'Ammortamento'!$B$9=""),"",EDATE('Ammortamento'!$B$9,A284-1))</f>
        <v/>
      </c>
      <c r="C284" s="24">
        <f>IF(OR(A284="",'Ammortamento'!$B$5=""),"",IF(A284=1,'Ammortamento'!$B$5,J283))</f>
        <v/>
      </c>
      <c r="D284" s="24">
        <f>IF(OR(A284="",C284=""),"",IFERROR(-PMT('Ammortamento'!$B$7/12,'Ammortamento'!$B$6*12,'Ammortamento'!$B$5),0))</f>
        <v/>
      </c>
      <c r="E284" s="24">
        <f>IF(OR(A284="",C284=""),"",C284*'Ammortamento'!$B$7/12)</f>
        <v/>
      </c>
      <c r="F284" s="24">
        <f>IF(OR(D284="",E284=""),"",MAX(0,D284-E284))</f>
        <v/>
      </c>
      <c r="G284" s="24">
        <f>IF(A284="","",'Ammortamento'!$B$12/12)</f>
        <v/>
      </c>
      <c r="H284" s="24">
        <f>IF(A284="","",SUM('Ammortamento'!$B$13/12,'Ammortamento'!$B$14))</f>
        <v/>
      </c>
      <c r="I284" s="24">
        <f>IF(A284="","",SUM(D284,G284,H284))</f>
        <v/>
      </c>
      <c r="J284" s="24">
        <f>IF(OR(C284="",F284=""),"",MAX(0,C284-F284))</f>
        <v/>
      </c>
    </row>
    <row r="285">
      <c r="A285" s="25">
        <f>IF(OR('Ammortamento'!$B$5="",'Ammortamento'!$B$6="",ROW()-17&gt;'Ammortamento'!$B$6*12),"",ROW()-17)</f>
        <v/>
      </c>
      <c r="B285" s="26">
        <f>IF(OR(A285="",'Ammortamento'!$B$9=""),"",EDATE('Ammortamento'!$B$9,A285-1))</f>
        <v/>
      </c>
      <c r="C285" s="27">
        <f>IF(OR(A285="",'Ammortamento'!$B$5=""),"",IF(A285=1,'Ammortamento'!$B$5,J284))</f>
        <v/>
      </c>
      <c r="D285" s="27">
        <f>IF(OR(A285="",C285=""),"",IFERROR(-PMT('Ammortamento'!$B$7/12,'Ammortamento'!$B$6*12,'Ammortamento'!$B$5),0))</f>
        <v/>
      </c>
      <c r="E285" s="27">
        <f>IF(OR(A285="",C285=""),"",C285*'Ammortamento'!$B$7/12)</f>
        <v/>
      </c>
      <c r="F285" s="27">
        <f>IF(OR(D285="",E285=""),"",MAX(0,D285-E285))</f>
        <v/>
      </c>
      <c r="G285" s="27">
        <f>IF(A285="","",'Ammortamento'!$B$12/12)</f>
        <v/>
      </c>
      <c r="H285" s="27">
        <f>IF(A285="","",SUM('Ammortamento'!$B$13/12,'Ammortamento'!$B$14))</f>
        <v/>
      </c>
      <c r="I285" s="27">
        <f>IF(A285="","",SUM(D285,G285,H285))</f>
        <v/>
      </c>
      <c r="J285" s="27">
        <f>IF(OR(C285="",F285=""),"",MAX(0,C285-F285))</f>
        <v/>
      </c>
    </row>
    <row r="286">
      <c r="A286" s="22">
        <f>IF(OR('Ammortamento'!$B$5="",'Ammortamento'!$B$6="",ROW()-17&gt;'Ammortamento'!$B$6*12),"",ROW()-17)</f>
        <v/>
      </c>
      <c r="B286" s="23">
        <f>IF(OR(A286="",'Ammortamento'!$B$9=""),"",EDATE('Ammortamento'!$B$9,A286-1))</f>
        <v/>
      </c>
      <c r="C286" s="24">
        <f>IF(OR(A286="",'Ammortamento'!$B$5=""),"",IF(A286=1,'Ammortamento'!$B$5,J285))</f>
        <v/>
      </c>
      <c r="D286" s="24">
        <f>IF(OR(A286="",C286=""),"",IFERROR(-PMT('Ammortamento'!$B$7/12,'Ammortamento'!$B$6*12,'Ammortamento'!$B$5),0))</f>
        <v/>
      </c>
      <c r="E286" s="24">
        <f>IF(OR(A286="",C286=""),"",C286*'Ammortamento'!$B$7/12)</f>
        <v/>
      </c>
      <c r="F286" s="24">
        <f>IF(OR(D286="",E286=""),"",MAX(0,D286-E286))</f>
        <v/>
      </c>
      <c r="G286" s="24">
        <f>IF(A286="","",'Ammortamento'!$B$12/12)</f>
        <v/>
      </c>
      <c r="H286" s="24">
        <f>IF(A286="","",SUM('Ammortamento'!$B$13/12,'Ammortamento'!$B$14))</f>
        <v/>
      </c>
      <c r="I286" s="24">
        <f>IF(A286="","",SUM(D286,G286,H286))</f>
        <v/>
      </c>
      <c r="J286" s="24">
        <f>IF(OR(C286="",F286=""),"",MAX(0,C286-F286))</f>
        <v/>
      </c>
    </row>
    <row r="287">
      <c r="A287" s="25">
        <f>IF(OR('Ammortamento'!$B$5="",'Ammortamento'!$B$6="",ROW()-17&gt;'Ammortamento'!$B$6*12),"",ROW()-17)</f>
        <v/>
      </c>
      <c r="B287" s="26">
        <f>IF(OR(A287="",'Ammortamento'!$B$9=""),"",EDATE('Ammortamento'!$B$9,A287-1))</f>
        <v/>
      </c>
      <c r="C287" s="27">
        <f>IF(OR(A287="",'Ammortamento'!$B$5=""),"",IF(A287=1,'Ammortamento'!$B$5,J286))</f>
        <v/>
      </c>
      <c r="D287" s="27">
        <f>IF(OR(A287="",C287=""),"",IFERROR(-PMT('Ammortamento'!$B$7/12,'Ammortamento'!$B$6*12,'Ammortamento'!$B$5),0))</f>
        <v/>
      </c>
      <c r="E287" s="27">
        <f>IF(OR(A287="",C287=""),"",C287*'Ammortamento'!$B$7/12)</f>
        <v/>
      </c>
      <c r="F287" s="27">
        <f>IF(OR(D287="",E287=""),"",MAX(0,D287-E287))</f>
        <v/>
      </c>
      <c r="G287" s="27">
        <f>IF(A287="","",'Ammortamento'!$B$12/12)</f>
        <v/>
      </c>
      <c r="H287" s="27">
        <f>IF(A287="","",SUM('Ammortamento'!$B$13/12,'Ammortamento'!$B$14))</f>
        <v/>
      </c>
      <c r="I287" s="27">
        <f>IF(A287="","",SUM(D287,G287,H287))</f>
        <v/>
      </c>
      <c r="J287" s="27">
        <f>IF(OR(C287="",F287=""),"",MAX(0,C287-F287))</f>
        <v/>
      </c>
    </row>
    <row r="288">
      <c r="A288" s="22">
        <f>IF(OR('Ammortamento'!$B$5="",'Ammortamento'!$B$6="",ROW()-17&gt;'Ammortamento'!$B$6*12),"",ROW()-17)</f>
        <v/>
      </c>
      <c r="B288" s="23">
        <f>IF(OR(A288="",'Ammortamento'!$B$9=""),"",EDATE('Ammortamento'!$B$9,A288-1))</f>
        <v/>
      </c>
      <c r="C288" s="24">
        <f>IF(OR(A288="",'Ammortamento'!$B$5=""),"",IF(A288=1,'Ammortamento'!$B$5,J287))</f>
        <v/>
      </c>
      <c r="D288" s="24">
        <f>IF(OR(A288="",C288=""),"",IFERROR(-PMT('Ammortamento'!$B$7/12,'Ammortamento'!$B$6*12,'Ammortamento'!$B$5),0))</f>
        <v/>
      </c>
      <c r="E288" s="24">
        <f>IF(OR(A288="",C288=""),"",C288*'Ammortamento'!$B$7/12)</f>
        <v/>
      </c>
      <c r="F288" s="24">
        <f>IF(OR(D288="",E288=""),"",MAX(0,D288-E288))</f>
        <v/>
      </c>
      <c r="G288" s="24">
        <f>IF(A288="","",'Ammortamento'!$B$12/12)</f>
        <v/>
      </c>
      <c r="H288" s="24">
        <f>IF(A288="","",SUM('Ammortamento'!$B$13/12,'Ammortamento'!$B$14))</f>
        <v/>
      </c>
      <c r="I288" s="24">
        <f>IF(A288="","",SUM(D288,G288,H288))</f>
        <v/>
      </c>
      <c r="J288" s="24">
        <f>IF(OR(C288="",F288=""),"",MAX(0,C288-F288))</f>
        <v/>
      </c>
    </row>
    <row r="289">
      <c r="A289" s="25">
        <f>IF(OR('Ammortamento'!$B$5="",'Ammortamento'!$B$6="",ROW()-17&gt;'Ammortamento'!$B$6*12),"",ROW()-17)</f>
        <v/>
      </c>
      <c r="B289" s="26">
        <f>IF(OR(A289="",'Ammortamento'!$B$9=""),"",EDATE('Ammortamento'!$B$9,A289-1))</f>
        <v/>
      </c>
      <c r="C289" s="27">
        <f>IF(OR(A289="",'Ammortamento'!$B$5=""),"",IF(A289=1,'Ammortamento'!$B$5,J288))</f>
        <v/>
      </c>
      <c r="D289" s="27">
        <f>IF(OR(A289="",C289=""),"",IFERROR(-PMT('Ammortamento'!$B$7/12,'Ammortamento'!$B$6*12,'Ammortamento'!$B$5),0))</f>
        <v/>
      </c>
      <c r="E289" s="27">
        <f>IF(OR(A289="",C289=""),"",C289*'Ammortamento'!$B$7/12)</f>
        <v/>
      </c>
      <c r="F289" s="27">
        <f>IF(OR(D289="",E289=""),"",MAX(0,D289-E289))</f>
        <v/>
      </c>
      <c r="G289" s="27">
        <f>IF(A289="","",'Ammortamento'!$B$12/12)</f>
        <v/>
      </c>
      <c r="H289" s="27">
        <f>IF(A289="","",SUM('Ammortamento'!$B$13/12,'Ammortamento'!$B$14))</f>
        <v/>
      </c>
      <c r="I289" s="27">
        <f>IF(A289="","",SUM(D289,G289,H289))</f>
        <v/>
      </c>
      <c r="J289" s="27">
        <f>IF(OR(C289="",F289=""),"",MAX(0,C289-F289))</f>
        <v/>
      </c>
    </row>
    <row r="290">
      <c r="A290" s="22">
        <f>IF(OR('Ammortamento'!$B$5="",'Ammortamento'!$B$6="",ROW()-17&gt;'Ammortamento'!$B$6*12),"",ROW()-17)</f>
        <v/>
      </c>
      <c r="B290" s="23">
        <f>IF(OR(A290="",'Ammortamento'!$B$9=""),"",EDATE('Ammortamento'!$B$9,A290-1))</f>
        <v/>
      </c>
      <c r="C290" s="24">
        <f>IF(OR(A290="",'Ammortamento'!$B$5=""),"",IF(A290=1,'Ammortamento'!$B$5,J289))</f>
        <v/>
      </c>
      <c r="D290" s="24">
        <f>IF(OR(A290="",C290=""),"",IFERROR(-PMT('Ammortamento'!$B$7/12,'Ammortamento'!$B$6*12,'Ammortamento'!$B$5),0))</f>
        <v/>
      </c>
      <c r="E290" s="24">
        <f>IF(OR(A290="",C290=""),"",C290*'Ammortamento'!$B$7/12)</f>
        <v/>
      </c>
      <c r="F290" s="24">
        <f>IF(OR(D290="",E290=""),"",MAX(0,D290-E290))</f>
        <v/>
      </c>
      <c r="G290" s="24">
        <f>IF(A290="","",'Ammortamento'!$B$12/12)</f>
        <v/>
      </c>
      <c r="H290" s="24">
        <f>IF(A290="","",SUM('Ammortamento'!$B$13/12,'Ammortamento'!$B$14))</f>
        <v/>
      </c>
      <c r="I290" s="24">
        <f>IF(A290="","",SUM(D290,G290,H290))</f>
        <v/>
      </c>
      <c r="J290" s="24">
        <f>IF(OR(C290="",F290=""),"",MAX(0,C290-F290))</f>
        <v/>
      </c>
    </row>
    <row r="291">
      <c r="A291" s="25">
        <f>IF(OR('Ammortamento'!$B$5="",'Ammortamento'!$B$6="",ROW()-17&gt;'Ammortamento'!$B$6*12),"",ROW()-17)</f>
        <v/>
      </c>
      <c r="B291" s="26">
        <f>IF(OR(A291="",'Ammortamento'!$B$9=""),"",EDATE('Ammortamento'!$B$9,A291-1))</f>
        <v/>
      </c>
      <c r="C291" s="27">
        <f>IF(OR(A291="",'Ammortamento'!$B$5=""),"",IF(A291=1,'Ammortamento'!$B$5,J290))</f>
        <v/>
      </c>
      <c r="D291" s="27">
        <f>IF(OR(A291="",C291=""),"",IFERROR(-PMT('Ammortamento'!$B$7/12,'Ammortamento'!$B$6*12,'Ammortamento'!$B$5),0))</f>
        <v/>
      </c>
      <c r="E291" s="27">
        <f>IF(OR(A291="",C291=""),"",C291*'Ammortamento'!$B$7/12)</f>
        <v/>
      </c>
      <c r="F291" s="27">
        <f>IF(OR(D291="",E291=""),"",MAX(0,D291-E291))</f>
        <v/>
      </c>
      <c r="G291" s="27">
        <f>IF(A291="","",'Ammortamento'!$B$12/12)</f>
        <v/>
      </c>
      <c r="H291" s="27">
        <f>IF(A291="","",SUM('Ammortamento'!$B$13/12,'Ammortamento'!$B$14))</f>
        <v/>
      </c>
      <c r="I291" s="27">
        <f>IF(A291="","",SUM(D291,G291,H291))</f>
        <v/>
      </c>
      <c r="J291" s="27">
        <f>IF(OR(C291="",F291=""),"",MAX(0,C291-F291))</f>
        <v/>
      </c>
    </row>
    <row r="292">
      <c r="A292" s="22">
        <f>IF(OR('Ammortamento'!$B$5="",'Ammortamento'!$B$6="",ROW()-17&gt;'Ammortamento'!$B$6*12),"",ROW()-17)</f>
        <v/>
      </c>
      <c r="B292" s="23">
        <f>IF(OR(A292="",'Ammortamento'!$B$9=""),"",EDATE('Ammortamento'!$B$9,A292-1))</f>
        <v/>
      </c>
      <c r="C292" s="24">
        <f>IF(OR(A292="",'Ammortamento'!$B$5=""),"",IF(A292=1,'Ammortamento'!$B$5,J291))</f>
        <v/>
      </c>
      <c r="D292" s="24">
        <f>IF(OR(A292="",C292=""),"",IFERROR(-PMT('Ammortamento'!$B$7/12,'Ammortamento'!$B$6*12,'Ammortamento'!$B$5),0))</f>
        <v/>
      </c>
      <c r="E292" s="24">
        <f>IF(OR(A292="",C292=""),"",C292*'Ammortamento'!$B$7/12)</f>
        <v/>
      </c>
      <c r="F292" s="24">
        <f>IF(OR(D292="",E292=""),"",MAX(0,D292-E292))</f>
        <v/>
      </c>
      <c r="G292" s="24">
        <f>IF(A292="","",'Ammortamento'!$B$12/12)</f>
        <v/>
      </c>
      <c r="H292" s="24">
        <f>IF(A292="","",SUM('Ammortamento'!$B$13/12,'Ammortamento'!$B$14))</f>
        <v/>
      </c>
      <c r="I292" s="24">
        <f>IF(A292="","",SUM(D292,G292,H292))</f>
        <v/>
      </c>
      <c r="J292" s="24">
        <f>IF(OR(C292="",F292=""),"",MAX(0,C292-F292))</f>
        <v/>
      </c>
    </row>
    <row r="293">
      <c r="A293" s="25">
        <f>IF(OR('Ammortamento'!$B$5="",'Ammortamento'!$B$6="",ROW()-17&gt;'Ammortamento'!$B$6*12),"",ROW()-17)</f>
        <v/>
      </c>
      <c r="B293" s="26">
        <f>IF(OR(A293="",'Ammortamento'!$B$9=""),"",EDATE('Ammortamento'!$B$9,A293-1))</f>
        <v/>
      </c>
      <c r="C293" s="27">
        <f>IF(OR(A293="",'Ammortamento'!$B$5=""),"",IF(A293=1,'Ammortamento'!$B$5,J292))</f>
        <v/>
      </c>
      <c r="D293" s="27">
        <f>IF(OR(A293="",C293=""),"",IFERROR(-PMT('Ammortamento'!$B$7/12,'Ammortamento'!$B$6*12,'Ammortamento'!$B$5),0))</f>
        <v/>
      </c>
      <c r="E293" s="27">
        <f>IF(OR(A293="",C293=""),"",C293*'Ammortamento'!$B$7/12)</f>
        <v/>
      </c>
      <c r="F293" s="27">
        <f>IF(OR(D293="",E293=""),"",MAX(0,D293-E293))</f>
        <v/>
      </c>
      <c r="G293" s="27">
        <f>IF(A293="","",'Ammortamento'!$B$12/12)</f>
        <v/>
      </c>
      <c r="H293" s="27">
        <f>IF(A293="","",SUM('Ammortamento'!$B$13/12,'Ammortamento'!$B$14))</f>
        <v/>
      </c>
      <c r="I293" s="27">
        <f>IF(A293="","",SUM(D293,G293,H293))</f>
        <v/>
      </c>
      <c r="J293" s="27">
        <f>IF(OR(C293="",F293=""),"",MAX(0,C293-F293))</f>
        <v/>
      </c>
    </row>
    <row r="294">
      <c r="A294" s="22">
        <f>IF(OR('Ammortamento'!$B$5="",'Ammortamento'!$B$6="",ROW()-17&gt;'Ammortamento'!$B$6*12),"",ROW()-17)</f>
        <v/>
      </c>
      <c r="B294" s="23">
        <f>IF(OR(A294="",'Ammortamento'!$B$9=""),"",EDATE('Ammortamento'!$B$9,A294-1))</f>
        <v/>
      </c>
      <c r="C294" s="24">
        <f>IF(OR(A294="",'Ammortamento'!$B$5=""),"",IF(A294=1,'Ammortamento'!$B$5,J293))</f>
        <v/>
      </c>
      <c r="D294" s="24">
        <f>IF(OR(A294="",C294=""),"",IFERROR(-PMT('Ammortamento'!$B$7/12,'Ammortamento'!$B$6*12,'Ammortamento'!$B$5),0))</f>
        <v/>
      </c>
      <c r="E294" s="24">
        <f>IF(OR(A294="",C294=""),"",C294*'Ammortamento'!$B$7/12)</f>
        <v/>
      </c>
      <c r="F294" s="24">
        <f>IF(OR(D294="",E294=""),"",MAX(0,D294-E294))</f>
        <v/>
      </c>
      <c r="G294" s="24">
        <f>IF(A294="","",'Ammortamento'!$B$12/12)</f>
        <v/>
      </c>
      <c r="H294" s="24">
        <f>IF(A294="","",SUM('Ammortamento'!$B$13/12,'Ammortamento'!$B$14))</f>
        <v/>
      </c>
      <c r="I294" s="24">
        <f>IF(A294="","",SUM(D294,G294,H294))</f>
        <v/>
      </c>
      <c r="J294" s="24">
        <f>IF(OR(C294="",F294=""),"",MAX(0,C294-F294))</f>
        <v/>
      </c>
    </row>
    <row r="295">
      <c r="A295" s="25">
        <f>IF(OR('Ammortamento'!$B$5="",'Ammortamento'!$B$6="",ROW()-17&gt;'Ammortamento'!$B$6*12),"",ROW()-17)</f>
        <v/>
      </c>
      <c r="B295" s="26">
        <f>IF(OR(A295="",'Ammortamento'!$B$9=""),"",EDATE('Ammortamento'!$B$9,A295-1))</f>
        <v/>
      </c>
      <c r="C295" s="27">
        <f>IF(OR(A295="",'Ammortamento'!$B$5=""),"",IF(A295=1,'Ammortamento'!$B$5,J294))</f>
        <v/>
      </c>
      <c r="D295" s="27">
        <f>IF(OR(A295="",C295=""),"",IFERROR(-PMT('Ammortamento'!$B$7/12,'Ammortamento'!$B$6*12,'Ammortamento'!$B$5),0))</f>
        <v/>
      </c>
      <c r="E295" s="27">
        <f>IF(OR(A295="",C295=""),"",C295*'Ammortamento'!$B$7/12)</f>
        <v/>
      </c>
      <c r="F295" s="27">
        <f>IF(OR(D295="",E295=""),"",MAX(0,D295-E295))</f>
        <v/>
      </c>
      <c r="G295" s="27">
        <f>IF(A295="","",'Ammortamento'!$B$12/12)</f>
        <v/>
      </c>
      <c r="H295" s="27">
        <f>IF(A295="","",SUM('Ammortamento'!$B$13/12,'Ammortamento'!$B$14))</f>
        <v/>
      </c>
      <c r="I295" s="27">
        <f>IF(A295="","",SUM(D295,G295,H295))</f>
        <v/>
      </c>
      <c r="J295" s="27">
        <f>IF(OR(C295="",F295=""),"",MAX(0,C295-F295))</f>
        <v/>
      </c>
    </row>
    <row r="296">
      <c r="A296" s="22">
        <f>IF(OR('Ammortamento'!$B$5="",'Ammortamento'!$B$6="",ROW()-17&gt;'Ammortamento'!$B$6*12),"",ROW()-17)</f>
        <v/>
      </c>
      <c r="B296" s="23">
        <f>IF(OR(A296="",'Ammortamento'!$B$9=""),"",EDATE('Ammortamento'!$B$9,A296-1))</f>
        <v/>
      </c>
      <c r="C296" s="24">
        <f>IF(OR(A296="",'Ammortamento'!$B$5=""),"",IF(A296=1,'Ammortamento'!$B$5,J295))</f>
        <v/>
      </c>
      <c r="D296" s="24">
        <f>IF(OR(A296="",C296=""),"",IFERROR(-PMT('Ammortamento'!$B$7/12,'Ammortamento'!$B$6*12,'Ammortamento'!$B$5),0))</f>
        <v/>
      </c>
      <c r="E296" s="24">
        <f>IF(OR(A296="",C296=""),"",C296*'Ammortamento'!$B$7/12)</f>
        <v/>
      </c>
      <c r="F296" s="24">
        <f>IF(OR(D296="",E296=""),"",MAX(0,D296-E296))</f>
        <v/>
      </c>
      <c r="G296" s="24">
        <f>IF(A296="","",'Ammortamento'!$B$12/12)</f>
        <v/>
      </c>
      <c r="H296" s="24">
        <f>IF(A296="","",SUM('Ammortamento'!$B$13/12,'Ammortamento'!$B$14))</f>
        <v/>
      </c>
      <c r="I296" s="24">
        <f>IF(A296="","",SUM(D296,G296,H296))</f>
        <v/>
      </c>
      <c r="J296" s="24">
        <f>IF(OR(C296="",F296=""),"",MAX(0,C296-F296))</f>
        <v/>
      </c>
    </row>
    <row r="297">
      <c r="A297" s="25">
        <f>IF(OR('Ammortamento'!$B$5="",'Ammortamento'!$B$6="",ROW()-17&gt;'Ammortamento'!$B$6*12),"",ROW()-17)</f>
        <v/>
      </c>
      <c r="B297" s="26">
        <f>IF(OR(A297="",'Ammortamento'!$B$9=""),"",EDATE('Ammortamento'!$B$9,A297-1))</f>
        <v/>
      </c>
      <c r="C297" s="27">
        <f>IF(OR(A297="",'Ammortamento'!$B$5=""),"",IF(A297=1,'Ammortamento'!$B$5,J296))</f>
        <v/>
      </c>
      <c r="D297" s="27">
        <f>IF(OR(A297="",C297=""),"",IFERROR(-PMT('Ammortamento'!$B$7/12,'Ammortamento'!$B$6*12,'Ammortamento'!$B$5),0))</f>
        <v/>
      </c>
      <c r="E297" s="27">
        <f>IF(OR(A297="",C297=""),"",C297*'Ammortamento'!$B$7/12)</f>
        <v/>
      </c>
      <c r="F297" s="27">
        <f>IF(OR(D297="",E297=""),"",MAX(0,D297-E297))</f>
        <v/>
      </c>
      <c r="G297" s="27">
        <f>IF(A297="","",'Ammortamento'!$B$12/12)</f>
        <v/>
      </c>
      <c r="H297" s="27">
        <f>IF(A297="","",SUM('Ammortamento'!$B$13/12,'Ammortamento'!$B$14))</f>
        <v/>
      </c>
      <c r="I297" s="27">
        <f>IF(A297="","",SUM(D297,G297,H297))</f>
        <v/>
      </c>
      <c r="J297" s="27">
        <f>IF(OR(C297="",F297=""),"",MAX(0,C297-F297))</f>
        <v/>
      </c>
    </row>
    <row r="298">
      <c r="A298" s="22">
        <f>IF(OR('Ammortamento'!$B$5="",'Ammortamento'!$B$6="",ROW()-17&gt;'Ammortamento'!$B$6*12),"",ROW()-17)</f>
        <v/>
      </c>
      <c r="B298" s="23">
        <f>IF(OR(A298="",'Ammortamento'!$B$9=""),"",EDATE('Ammortamento'!$B$9,A298-1))</f>
        <v/>
      </c>
      <c r="C298" s="24">
        <f>IF(OR(A298="",'Ammortamento'!$B$5=""),"",IF(A298=1,'Ammortamento'!$B$5,J297))</f>
        <v/>
      </c>
      <c r="D298" s="24">
        <f>IF(OR(A298="",C298=""),"",IFERROR(-PMT('Ammortamento'!$B$7/12,'Ammortamento'!$B$6*12,'Ammortamento'!$B$5),0))</f>
        <v/>
      </c>
      <c r="E298" s="24">
        <f>IF(OR(A298="",C298=""),"",C298*'Ammortamento'!$B$7/12)</f>
        <v/>
      </c>
      <c r="F298" s="24">
        <f>IF(OR(D298="",E298=""),"",MAX(0,D298-E298))</f>
        <v/>
      </c>
      <c r="G298" s="24">
        <f>IF(A298="","",'Ammortamento'!$B$12/12)</f>
        <v/>
      </c>
      <c r="H298" s="24">
        <f>IF(A298="","",SUM('Ammortamento'!$B$13/12,'Ammortamento'!$B$14))</f>
        <v/>
      </c>
      <c r="I298" s="24">
        <f>IF(A298="","",SUM(D298,G298,H298))</f>
        <v/>
      </c>
      <c r="J298" s="24">
        <f>IF(OR(C298="",F298=""),"",MAX(0,C298-F298))</f>
        <v/>
      </c>
    </row>
    <row r="299">
      <c r="A299" s="25">
        <f>IF(OR('Ammortamento'!$B$5="",'Ammortamento'!$B$6="",ROW()-17&gt;'Ammortamento'!$B$6*12),"",ROW()-17)</f>
        <v/>
      </c>
      <c r="B299" s="26">
        <f>IF(OR(A299="",'Ammortamento'!$B$9=""),"",EDATE('Ammortamento'!$B$9,A299-1))</f>
        <v/>
      </c>
      <c r="C299" s="27">
        <f>IF(OR(A299="",'Ammortamento'!$B$5=""),"",IF(A299=1,'Ammortamento'!$B$5,J298))</f>
        <v/>
      </c>
      <c r="D299" s="27">
        <f>IF(OR(A299="",C299=""),"",IFERROR(-PMT('Ammortamento'!$B$7/12,'Ammortamento'!$B$6*12,'Ammortamento'!$B$5),0))</f>
        <v/>
      </c>
      <c r="E299" s="27">
        <f>IF(OR(A299="",C299=""),"",C299*'Ammortamento'!$B$7/12)</f>
        <v/>
      </c>
      <c r="F299" s="27">
        <f>IF(OR(D299="",E299=""),"",MAX(0,D299-E299))</f>
        <v/>
      </c>
      <c r="G299" s="27">
        <f>IF(A299="","",'Ammortamento'!$B$12/12)</f>
        <v/>
      </c>
      <c r="H299" s="27">
        <f>IF(A299="","",SUM('Ammortamento'!$B$13/12,'Ammortamento'!$B$14))</f>
        <v/>
      </c>
      <c r="I299" s="27">
        <f>IF(A299="","",SUM(D299,G299,H299))</f>
        <v/>
      </c>
      <c r="J299" s="27">
        <f>IF(OR(C299="",F299=""),"",MAX(0,C299-F299))</f>
        <v/>
      </c>
    </row>
    <row r="300">
      <c r="A300" s="22">
        <f>IF(OR('Ammortamento'!$B$5="",'Ammortamento'!$B$6="",ROW()-17&gt;'Ammortamento'!$B$6*12),"",ROW()-17)</f>
        <v/>
      </c>
      <c r="B300" s="23">
        <f>IF(OR(A300="",'Ammortamento'!$B$9=""),"",EDATE('Ammortamento'!$B$9,A300-1))</f>
        <v/>
      </c>
      <c r="C300" s="24">
        <f>IF(OR(A300="",'Ammortamento'!$B$5=""),"",IF(A300=1,'Ammortamento'!$B$5,J299))</f>
        <v/>
      </c>
      <c r="D300" s="24">
        <f>IF(OR(A300="",C300=""),"",IFERROR(-PMT('Ammortamento'!$B$7/12,'Ammortamento'!$B$6*12,'Ammortamento'!$B$5),0))</f>
        <v/>
      </c>
      <c r="E300" s="24">
        <f>IF(OR(A300="",C300=""),"",C300*'Ammortamento'!$B$7/12)</f>
        <v/>
      </c>
      <c r="F300" s="24">
        <f>IF(OR(D300="",E300=""),"",MAX(0,D300-E300))</f>
        <v/>
      </c>
      <c r="G300" s="24">
        <f>IF(A300="","",'Ammortamento'!$B$12/12)</f>
        <v/>
      </c>
      <c r="H300" s="24">
        <f>IF(A300="","",SUM('Ammortamento'!$B$13/12,'Ammortamento'!$B$14))</f>
        <v/>
      </c>
      <c r="I300" s="24">
        <f>IF(A300="","",SUM(D300,G300,H300))</f>
        <v/>
      </c>
      <c r="J300" s="24">
        <f>IF(OR(C300="",F300=""),"",MAX(0,C300-F300))</f>
        <v/>
      </c>
    </row>
    <row r="301">
      <c r="A301" s="25">
        <f>IF(OR('Ammortamento'!$B$5="",'Ammortamento'!$B$6="",ROW()-17&gt;'Ammortamento'!$B$6*12),"",ROW()-17)</f>
        <v/>
      </c>
      <c r="B301" s="26">
        <f>IF(OR(A301="",'Ammortamento'!$B$9=""),"",EDATE('Ammortamento'!$B$9,A301-1))</f>
        <v/>
      </c>
      <c r="C301" s="27">
        <f>IF(OR(A301="",'Ammortamento'!$B$5=""),"",IF(A301=1,'Ammortamento'!$B$5,J300))</f>
        <v/>
      </c>
      <c r="D301" s="27">
        <f>IF(OR(A301="",C301=""),"",IFERROR(-PMT('Ammortamento'!$B$7/12,'Ammortamento'!$B$6*12,'Ammortamento'!$B$5),0))</f>
        <v/>
      </c>
      <c r="E301" s="27">
        <f>IF(OR(A301="",C301=""),"",C301*'Ammortamento'!$B$7/12)</f>
        <v/>
      </c>
      <c r="F301" s="27">
        <f>IF(OR(D301="",E301=""),"",MAX(0,D301-E301))</f>
        <v/>
      </c>
      <c r="G301" s="27">
        <f>IF(A301="","",'Ammortamento'!$B$12/12)</f>
        <v/>
      </c>
      <c r="H301" s="27">
        <f>IF(A301="","",SUM('Ammortamento'!$B$13/12,'Ammortamento'!$B$14))</f>
        <v/>
      </c>
      <c r="I301" s="27">
        <f>IF(A301="","",SUM(D301,G301,H301))</f>
        <v/>
      </c>
      <c r="J301" s="27">
        <f>IF(OR(C301="",F301=""),"",MAX(0,C301-F301))</f>
        <v/>
      </c>
    </row>
    <row r="302">
      <c r="A302" s="22">
        <f>IF(OR('Ammortamento'!$B$5="",'Ammortamento'!$B$6="",ROW()-17&gt;'Ammortamento'!$B$6*12),"",ROW()-17)</f>
        <v/>
      </c>
      <c r="B302" s="23">
        <f>IF(OR(A302="",'Ammortamento'!$B$9=""),"",EDATE('Ammortamento'!$B$9,A302-1))</f>
        <v/>
      </c>
      <c r="C302" s="24">
        <f>IF(OR(A302="",'Ammortamento'!$B$5=""),"",IF(A302=1,'Ammortamento'!$B$5,J301))</f>
        <v/>
      </c>
      <c r="D302" s="24">
        <f>IF(OR(A302="",C302=""),"",IFERROR(-PMT('Ammortamento'!$B$7/12,'Ammortamento'!$B$6*12,'Ammortamento'!$B$5),0))</f>
        <v/>
      </c>
      <c r="E302" s="24">
        <f>IF(OR(A302="",C302=""),"",C302*'Ammortamento'!$B$7/12)</f>
        <v/>
      </c>
      <c r="F302" s="24">
        <f>IF(OR(D302="",E302=""),"",MAX(0,D302-E302))</f>
        <v/>
      </c>
      <c r="G302" s="24">
        <f>IF(A302="","",'Ammortamento'!$B$12/12)</f>
        <v/>
      </c>
      <c r="H302" s="24">
        <f>IF(A302="","",SUM('Ammortamento'!$B$13/12,'Ammortamento'!$B$14))</f>
        <v/>
      </c>
      <c r="I302" s="24">
        <f>IF(A302="","",SUM(D302,G302,H302))</f>
        <v/>
      </c>
      <c r="J302" s="24">
        <f>IF(OR(C302="",F302=""),"",MAX(0,C302-F302))</f>
        <v/>
      </c>
    </row>
    <row r="303">
      <c r="A303" s="25">
        <f>IF(OR('Ammortamento'!$B$5="",'Ammortamento'!$B$6="",ROW()-17&gt;'Ammortamento'!$B$6*12),"",ROW()-17)</f>
        <v/>
      </c>
      <c r="B303" s="26">
        <f>IF(OR(A303="",'Ammortamento'!$B$9=""),"",EDATE('Ammortamento'!$B$9,A303-1))</f>
        <v/>
      </c>
      <c r="C303" s="27">
        <f>IF(OR(A303="",'Ammortamento'!$B$5=""),"",IF(A303=1,'Ammortamento'!$B$5,J302))</f>
        <v/>
      </c>
      <c r="D303" s="27">
        <f>IF(OR(A303="",C303=""),"",IFERROR(-PMT('Ammortamento'!$B$7/12,'Ammortamento'!$B$6*12,'Ammortamento'!$B$5),0))</f>
        <v/>
      </c>
      <c r="E303" s="27">
        <f>IF(OR(A303="",C303=""),"",C303*'Ammortamento'!$B$7/12)</f>
        <v/>
      </c>
      <c r="F303" s="27">
        <f>IF(OR(D303="",E303=""),"",MAX(0,D303-E303))</f>
        <v/>
      </c>
      <c r="G303" s="27">
        <f>IF(A303="","",'Ammortamento'!$B$12/12)</f>
        <v/>
      </c>
      <c r="H303" s="27">
        <f>IF(A303="","",SUM('Ammortamento'!$B$13/12,'Ammortamento'!$B$14))</f>
        <v/>
      </c>
      <c r="I303" s="27">
        <f>IF(A303="","",SUM(D303,G303,H303))</f>
        <v/>
      </c>
      <c r="J303" s="27">
        <f>IF(OR(C303="",F303=""),"",MAX(0,C303-F303))</f>
        <v/>
      </c>
    </row>
    <row r="304">
      <c r="A304" s="22">
        <f>IF(OR('Ammortamento'!$B$5="",'Ammortamento'!$B$6="",ROW()-17&gt;'Ammortamento'!$B$6*12),"",ROW()-17)</f>
        <v/>
      </c>
      <c r="B304" s="23">
        <f>IF(OR(A304="",'Ammortamento'!$B$9=""),"",EDATE('Ammortamento'!$B$9,A304-1))</f>
        <v/>
      </c>
      <c r="C304" s="24">
        <f>IF(OR(A304="",'Ammortamento'!$B$5=""),"",IF(A304=1,'Ammortamento'!$B$5,J303))</f>
        <v/>
      </c>
      <c r="D304" s="24">
        <f>IF(OR(A304="",C304=""),"",IFERROR(-PMT('Ammortamento'!$B$7/12,'Ammortamento'!$B$6*12,'Ammortamento'!$B$5),0))</f>
        <v/>
      </c>
      <c r="E304" s="24">
        <f>IF(OR(A304="",C304=""),"",C304*'Ammortamento'!$B$7/12)</f>
        <v/>
      </c>
      <c r="F304" s="24">
        <f>IF(OR(D304="",E304=""),"",MAX(0,D304-E304))</f>
        <v/>
      </c>
      <c r="G304" s="24">
        <f>IF(A304="","",'Ammortamento'!$B$12/12)</f>
        <v/>
      </c>
      <c r="H304" s="24">
        <f>IF(A304="","",SUM('Ammortamento'!$B$13/12,'Ammortamento'!$B$14))</f>
        <v/>
      </c>
      <c r="I304" s="24">
        <f>IF(A304="","",SUM(D304,G304,H304))</f>
        <v/>
      </c>
      <c r="J304" s="24">
        <f>IF(OR(C304="",F304=""),"",MAX(0,C304-F304))</f>
        <v/>
      </c>
    </row>
    <row r="305">
      <c r="A305" s="25">
        <f>IF(OR('Ammortamento'!$B$5="",'Ammortamento'!$B$6="",ROW()-17&gt;'Ammortamento'!$B$6*12),"",ROW()-17)</f>
        <v/>
      </c>
      <c r="B305" s="26">
        <f>IF(OR(A305="",'Ammortamento'!$B$9=""),"",EDATE('Ammortamento'!$B$9,A305-1))</f>
        <v/>
      </c>
      <c r="C305" s="27">
        <f>IF(OR(A305="",'Ammortamento'!$B$5=""),"",IF(A305=1,'Ammortamento'!$B$5,J304))</f>
        <v/>
      </c>
      <c r="D305" s="27">
        <f>IF(OR(A305="",C305=""),"",IFERROR(-PMT('Ammortamento'!$B$7/12,'Ammortamento'!$B$6*12,'Ammortamento'!$B$5),0))</f>
        <v/>
      </c>
      <c r="E305" s="27">
        <f>IF(OR(A305="",C305=""),"",C305*'Ammortamento'!$B$7/12)</f>
        <v/>
      </c>
      <c r="F305" s="27">
        <f>IF(OR(D305="",E305=""),"",MAX(0,D305-E305))</f>
        <v/>
      </c>
      <c r="G305" s="27">
        <f>IF(A305="","",'Ammortamento'!$B$12/12)</f>
        <v/>
      </c>
      <c r="H305" s="27">
        <f>IF(A305="","",SUM('Ammortamento'!$B$13/12,'Ammortamento'!$B$14))</f>
        <v/>
      </c>
      <c r="I305" s="27">
        <f>IF(A305="","",SUM(D305,G305,H305))</f>
        <v/>
      </c>
      <c r="J305" s="27">
        <f>IF(OR(C305="",F305=""),"",MAX(0,C305-F305))</f>
        <v/>
      </c>
    </row>
    <row r="306">
      <c r="A306" s="22">
        <f>IF(OR('Ammortamento'!$B$5="",'Ammortamento'!$B$6="",ROW()-17&gt;'Ammortamento'!$B$6*12),"",ROW()-17)</f>
        <v/>
      </c>
      <c r="B306" s="23">
        <f>IF(OR(A306="",'Ammortamento'!$B$9=""),"",EDATE('Ammortamento'!$B$9,A306-1))</f>
        <v/>
      </c>
      <c r="C306" s="24">
        <f>IF(OR(A306="",'Ammortamento'!$B$5=""),"",IF(A306=1,'Ammortamento'!$B$5,J305))</f>
        <v/>
      </c>
      <c r="D306" s="24">
        <f>IF(OR(A306="",C306=""),"",IFERROR(-PMT('Ammortamento'!$B$7/12,'Ammortamento'!$B$6*12,'Ammortamento'!$B$5),0))</f>
        <v/>
      </c>
      <c r="E306" s="24">
        <f>IF(OR(A306="",C306=""),"",C306*'Ammortamento'!$B$7/12)</f>
        <v/>
      </c>
      <c r="F306" s="24">
        <f>IF(OR(D306="",E306=""),"",MAX(0,D306-E306))</f>
        <v/>
      </c>
      <c r="G306" s="24">
        <f>IF(A306="","",'Ammortamento'!$B$12/12)</f>
        <v/>
      </c>
      <c r="H306" s="24">
        <f>IF(A306="","",SUM('Ammortamento'!$B$13/12,'Ammortamento'!$B$14))</f>
        <v/>
      </c>
      <c r="I306" s="24">
        <f>IF(A306="","",SUM(D306,G306,H306))</f>
        <v/>
      </c>
      <c r="J306" s="24">
        <f>IF(OR(C306="",F306=""),"",MAX(0,C306-F306))</f>
        <v/>
      </c>
    </row>
    <row r="307">
      <c r="A307" s="25">
        <f>IF(OR('Ammortamento'!$B$5="",'Ammortamento'!$B$6="",ROW()-17&gt;'Ammortamento'!$B$6*12),"",ROW()-17)</f>
        <v/>
      </c>
      <c r="B307" s="26">
        <f>IF(OR(A307="",'Ammortamento'!$B$9=""),"",EDATE('Ammortamento'!$B$9,A307-1))</f>
        <v/>
      </c>
      <c r="C307" s="27">
        <f>IF(OR(A307="",'Ammortamento'!$B$5=""),"",IF(A307=1,'Ammortamento'!$B$5,J306))</f>
        <v/>
      </c>
      <c r="D307" s="27">
        <f>IF(OR(A307="",C307=""),"",IFERROR(-PMT('Ammortamento'!$B$7/12,'Ammortamento'!$B$6*12,'Ammortamento'!$B$5),0))</f>
        <v/>
      </c>
      <c r="E307" s="27">
        <f>IF(OR(A307="",C307=""),"",C307*'Ammortamento'!$B$7/12)</f>
        <v/>
      </c>
      <c r="F307" s="27">
        <f>IF(OR(D307="",E307=""),"",MAX(0,D307-E307))</f>
        <v/>
      </c>
      <c r="G307" s="27">
        <f>IF(A307="","",'Ammortamento'!$B$12/12)</f>
        <v/>
      </c>
      <c r="H307" s="27">
        <f>IF(A307="","",SUM('Ammortamento'!$B$13/12,'Ammortamento'!$B$14))</f>
        <v/>
      </c>
      <c r="I307" s="27">
        <f>IF(A307="","",SUM(D307,G307,H307))</f>
        <v/>
      </c>
      <c r="J307" s="27">
        <f>IF(OR(C307="",F307=""),"",MAX(0,C307-F307))</f>
        <v/>
      </c>
    </row>
    <row r="308">
      <c r="A308" s="22">
        <f>IF(OR('Ammortamento'!$B$5="",'Ammortamento'!$B$6="",ROW()-17&gt;'Ammortamento'!$B$6*12),"",ROW()-17)</f>
        <v/>
      </c>
      <c r="B308" s="23">
        <f>IF(OR(A308="",'Ammortamento'!$B$9=""),"",EDATE('Ammortamento'!$B$9,A308-1))</f>
        <v/>
      </c>
      <c r="C308" s="24">
        <f>IF(OR(A308="",'Ammortamento'!$B$5=""),"",IF(A308=1,'Ammortamento'!$B$5,J307))</f>
        <v/>
      </c>
      <c r="D308" s="24">
        <f>IF(OR(A308="",C308=""),"",IFERROR(-PMT('Ammortamento'!$B$7/12,'Ammortamento'!$B$6*12,'Ammortamento'!$B$5),0))</f>
        <v/>
      </c>
      <c r="E308" s="24">
        <f>IF(OR(A308="",C308=""),"",C308*'Ammortamento'!$B$7/12)</f>
        <v/>
      </c>
      <c r="F308" s="24">
        <f>IF(OR(D308="",E308=""),"",MAX(0,D308-E308))</f>
        <v/>
      </c>
      <c r="G308" s="24">
        <f>IF(A308="","",'Ammortamento'!$B$12/12)</f>
        <v/>
      </c>
      <c r="H308" s="24">
        <f>IF(A308="","",SUM('Ammortamento'!$B$13/12,'Ammortamento'!$B$14))</f>
        <v/>
      </c>
      <c r="I308" s="24">
        <f>IF(A308="","",SUM(D308,G308,H308))</f>
        <v/>
      </c>
      <c r="J308" s="24">
        <f>IF(OR(C308="",F308=""),"",MAX(0,C308-F308))</f>
        <v/>
      </c>
    </row>
    <row r="309">
      <c r="A309" s="25">
        <f>IF(OR('Ammortamento'!$B$5="",'Ammortamento'!$B$6="",ROW()-17&gt;'Ammortamento'!$B$6*12),"",ROW()-17)</f>
        <v/>
      </c>
      <c r="B309" s="26">
        <f>IF(OR(A309="",'Ammortamento'!$B$9=""),"",EDATE('Ammortamento'!$B$9,A309-1))</f>
        <v/>
      </c>
      <c r="C309" s="27">
        <f>IF(OR(A309="",'Ammortamento'!$B$5=""),"",IF(A309=1,'Ammortamento'!$B$5,J308))</f>
        <v/>
      </c>
      <c r="D309" s="27">
        <f>IF(OR(A309="",C309=""),"",IFERROR(-PMT('Ammortamento'!$B$7/12,'Ammortamento'!$B$6*12,'Ammortamento'!$B$5),0))</f>
        <v/>
      </c>
      <c r="E309" s="27">
        <f>IF(OR(A309="",C309=""),"",C309*'Ammortamento'!$B$7/12)</f>
        <v/>
      </c>
      <c r="F309" s="27">
        <f>IF(OR(D309="",E309=""),"",MAX(0,D309-E309))</f>
        <v/>
      </c>
      <c r="G309" s="27">
        <f>IF(A309="","",'Ammortamento'!$B$12/12)</f>
        <v/>
      </c>
      <c r="H309" s="27">
        <f>IF(A309="","",SUM('Ammortamento'!$B$13/12,'Ammortamento'!$B$14))</f>
        <v/>
      </c>
      <c r="I309" s="27">
        <f>IF(A309="","",SUM(D309,G309,H309))</f>
        <v/>
      </c>
      <c r="J309" s="27">
        <f>IF(OR(C309="",F309=""),"",MAX(0,C309-F309))</f>
        <v/>
      </c>
    </row>
    <row r="310">
      <c r="A310" s="22">
        <f>IF(OR('Ammortamento'!$B$5="",'Ammortamento'!$B$6="",ROW()-17&gt;'Ammortamento'!$B$6*12),"",ROW()-17)</f>
        <v/>
      </c>
      <c r="B310" s="23">
        <f>IF(OR(A310="",'Ammortamento'!$B$9=""),"",EDATE('Ammortamento'!$B$9,A310-1))</f>
        <v/>
      </c>
      <c r="C310" s="24">
        <f>IF(OR(A310="",'Ammortamento'!$B$5=""),"",IF(A310=1,'Ammortamento'!$B$5,J309))</f>
        <v/>
      </c>
      <c r="D310" s="24">
        <f>IF(OR(A310="",C310=""),"",IFERROR(-PMT('Ammortamento'!$B$7/12,'Ammortamento'!$B$6*12,'Ammortamento'!$B$5),0))</f>
        <v/>
      </c>
      <c r="E310" s="24">
        <f>IF(OR(A310="",C310=""),"",C310*'Ammortamento'!$B$7/12)</f>
        <v/>
      </c>
      <c r="F310" s="24">
        <f>IF(OR(D310="",E310=""),"",MAX(0,D310-E310))</f>
        <v/>
      </c>
      <c r="G310" s="24">
        <f>IF(A310="","",'Ammortamento'!$B$12/12)</f>
        <v/>
      </c>
      <c r="H310" s="24">
        <f>IF(A310="","",SUM('Ammortamento'!$B$13/12,'Ammortamento'!$B$14))</f>
        <v/>
      </c>
      <c r="I310" s="24">
        <f>IF(A310="","",SUM(D310,G310,H310))</f>
        <v/>
      </c>
      <c r="J310" s="24">
        <f>IF(OR(C310="",F310=""),"",MAX(0,C310-F310))</f>
        <v/>
      </c>
    </row>
    <row r="311">
      <c r="A311" s="25">
        <f>IF(OR('Ammortamento'!$B$5="",'Ammortamento'!$B$6="",ROW()-17&gt;'Ammortamento'!$B$6*12),"",ROW()-17)</f>
        <v/>
      </c>
      <c r="B311" s="26">
        <f>IF(OR(A311="",'Ammortamento'!$B$9=""),"",EDATE('Ammortamento'!$B$9,A311-1))</f>
        <v/>
      </c>
      <c r="C311" s="27">
        <f>IF(OR(A311="",'Ammortamento'!$B$5=""),"",IF(A311=1,'Ammortamento'!$B$5,J310))</f>
        <v/>
      </c>
      <c r="D311" s="27">
        <f>IF(OR(A311="",C311=""),"",IFERROR(-PMT('Ammortamento'!$B$7/12,'Ammortamento'!$B$6*12,'Ammortamento'!$B$5),0))</f>
        <v/>
      </c>
      <c r="E311" s="27">
        <f>IF(OR(A311="",C311=""),"",C311*'Ammortamento'!$B$7/12)</f>
        <v/>
      </c>
      <c r="F311" s="27">
        <f>IF(OR(D311="",E311=""),"",MAX(0,D311-E311))</f>
        <v/>
      </c>
      <c r="G311" s="27">
        <f>IF(A311="","",'Ammortamento'!$B$12/12)</f>
        <v/>
      </c>
      <c r="H311" s="27">
        <f>IF(A311="","",SUM('Ammortamento'!$B$13/12,'Ammortamento'!$B$14))</f>
        <v/>
      </c>
      <c r="I311" s="27">
        <f>IF(A311="","",SUM(D311,G311,H311))</f>
        <v/>
      </c>
      <c r="J311" s="27">
        <f>IF(OR(C311="",F311=""),"",MAX(0,C311-F311))</f>
        <v/>
      </c>
    </row>
    <row r="312">
      <c r="A312" s="22">
        <f>IF(OR('Ammortamento'!$B$5="",'Ammortamento'!$B$6="",ROW()-17&gt;'Ammortamento'!$B$6*12),"",ROW()-17)</f>
        <v/>
      </c>
      <c r="B312" s="23">
        <f>IF(OR(A312="",'Ammortamento'!$B$9=""),"",EDATE('Ammortamento'!$B$9,A312-1))</f>
        <v/>
      </c>
      <c r="C312" s="24">
        <f>IF(OR(A312="",'Ammortamento'!$B$5=""),"",IF(A312=1,'Ammortamento'!$B$5,J311))</f>
        <v/>
      </c>
      <c r="D312" s="24">
        <f>IF(OR(A312="",C312=""),"",IFERROR(-PMT('Ammortamento'!$B$7/12,'Ammortamento'!$B$6*12,'Ammortamento'!$B$5),0))</f>
        <v/>
      </c>
      <c r="E312" s="24">
        <f>IF(OR(A312="",C312=""),"",C312*'Ammortamento'!$B$7/12)</f>
        <v/>
      </c>
      <c r="F312" s="24">
        <f>IF(OR(D312="",E312=""),"",MAX(0,D312-E312))</f>
        <v/>
      </c>
      <c r="G312" s="24">
        <f>IF(A312="","",'Ammortamento'!$B$12/12)</f>
        <v/>
      </c>
      <c r="H312" s="24">
        <f>IF(A312="","",SUM('Ammortamento'!$B$13/12,'Ammortamento'!$B$14))</f>
        <v/>
      </c>
      <c r="I312" s="24">
        <f>IF(A312="","",SUM(D312,G312,H312))</f>
        <v/>
      </c>
      <c r="J312" s="24">
        <f>IF(OR(C312="",F312=""),"",MAX(0,C312-F312))</f>
        <v/>
      </c>
    </row>
    <row r="313">
      <c r="A313" s="25">
        <f>IF(OR('Ammortamento'!$B$5="",'Ammortamento'!$B$6="",ROW()-17&gt;'Ammortamento'!$B$6*12),"",ROW()-17)</f>
        <v/>
      </c>
      <c r="B313" s="26">
        <f>IF(OR(A313="",'Ammortamento'!$B$9=""),"",EDATE('Ammortamento'!$B$9,A313-1))</f>
        <v/>
      </c>
      <c r="C313" s="27">
        <f>IF(OR(A313="",'Ammortamento'!$B$5=""),"",IF(A313=1,'Ammortamento'!$B$5,J312))</f>
        <v/>
      </c>
      <c r="D313" s="27">
        <f>IF(OR(A313="",C313=""),"",IFERROR(-PMT('Ammortamento'!$B$7/12,'Ammortamento'!$B$6*12,'Ammortamento'!$B$5),0))</f>
        <v/>
      </c>
      <c r="E313" s="27">
        <f>IF(OR(A313="",C313=""),"",C313*'Ammortamento'!$B$7/12)</f>
        <v/>
      </c>
      <c r="F313" s="27">
        <f>IF(OR(D313="",E313=""),"",MAX(0,D313-E313))</f>
        <v/>
      </c>
      <c r="G313" s="27">
        <f>IF(A313="","",'Ammortamento'!$B$12/12)</f>
        <v/>
      </c>
      <c r="H313" s="27">
        <f>IF(A313="","",SUM('Ammortamento'!$B$13/12,'Ammortamento'!$B$14))</f>
        <v/>
      </c>
      <c r="I313" s="27">
        <f>IF(A313="","",SUM(D313,G313,H313))</f>
        <v/>
      </c>
      <c r="J313" s="27">
        <f>IF(OR(C313="",F313=""),"",MAX(0,C313-F313))</f>
        <v/>
      </c>
    </row>
    <row r="314">
      <c r="A314" s="22">
        <f>IF(OR('Ammortamento'!$B$5="",'Ammortamento'!$B$6="",ROW()-17&gt;'Ammortamento'!$B$6*12),"",ROW()-17)</f>
        <v/>
      </c>
      <c r="B314" s="23">
        <f>IF(OR(A314="",'Ammortamento'!$B$9=""),"",EDATE('Ammortamento'!$B$9,A314-1))</f>
        <v/>
      </c>
      <c r="C314" s="24">
        <f>IF(OR(A314="",'Ammortamento'!$B$5=""),"",IF(A314=1,'Ammortamento'!$B$5,J313))</f>
        <v/>
      </c>
      <c r="D314" s="24">
        <f>IF(OR(A314="",C314=""),"",IFERROR(-PMT('Ammortamento'!$B$7/12,'Ammortamento'!$B$6*12,'Ammortamento'!$B$5),0))</f>
        <v/>
      </c>
      <c r="E314" s="24">
        <f>IF(OR(A314="",C314=""),"",C314*'Ammortamento'!$B$7/12)</f>
        <v/>
      </c>
      <c r="F314" s="24">
        <f>IF(OR(D314="",E314=""),"",MAX(0,D314-E314))</f>
        <v/>
      </c>
      <c r="G314" s="24">
        <f>IF(A314="","",'Ammortamento'!$B$12/12)</f>
        <v/>
      </c>
      <c r="H314" s="24">
        <f>IF(A314="","",SUM('Ammortamento'!$B$13/12,'Ammortamento'!$B$14))</f>
        <v/>
      </c>
      <c r="I314" s="24">
        <f>IF(A314="","",SUM(D314,G314,H314))</f>
        <v/>
      </c>
      <c r="J314" s="24">
        <f>IF(OR(C314="",F314=""),"",MAX(0,C314-F314))</f>
        <v/>
      </c>
    </row>
    <row r="315">
      <c r="A315" s="25">
        <f>IF(OR('Ammortamento'!$B$5="",'Ammortamento'!$B$6="",ROW()-17&gt;'Ammortamento'!$B$6*12),"",ROW()-17)</f>
        <v/>
      </c>
      <c r="B315" s="26">
        <f>IF(OR(A315="",'Ammortamento'!$B$9=""),"",EDATE('Ammortamento'!$B$9,A315-1))</f>
        <v/>
      </c>
      <c r="C315" s="27">
        <f>IF(OR(A315="",'Ammortamento'!$B$5=""),"",IF(A315=1,'Ammortamento'!$B$5,J314))</f>
        <v/>
      </c>
      <c r="D315" s="27">
        <f>IF(OR(A315="",C315=""),"",IFERROR(-PMT('Ammortamento'!$B$7/12,'Ammortamento'!$B$6*12,'Ammortamento'!$B$5),0))</f>
        <v/>
      </c>
      <c r="E315" s="27">
        <f>IF(OR(A315="",C315=""),"",C315*'Ammortamento'!$B$7/12)</f>
        <v/>
      </c>
      <c r="F315" s="27">
        <f>IF(OR(D315="",E315=""),"",MAX(0,D315-E315))</f>
        <v/>
      </c>
      <c r="G315" s="27">
        <f>IF(A315="","",'Ammortamento'!$B$12/12)</f>
        <v/>
      </c>
      <c r="H315" s="27">
        <f>IF(A315="","",SUM('Ammortamento'!$B$13/12,'Ammortamento'!$B$14))</f>
        <v/>
      </c>
      <c r="I315" s="27">
        <f>IF(A315="","",SUM(D315,G315,H315))</f>
        <v/>
      </c>
      <c r="J315" s="27">
        <f>IF(OR(C315="",F315=""),"",MAX(0,C315-F315))</f>
        <v/>
      </c>
    </row>
    <row r="316">
      <c r="A316" s="22">
        <f>IF(OR('Ammortamento'!$B$5="",'Ammortamento'!$B$6="",ROW()-17&gt;'Ammortamento'!$B$6*12),"",ROW()-17)</f>
        <v/>
      </c>
      <c r="B316" s="23">
        <f>IF(OR(A316="",'Ammortamento'!$B$9=""),"",EDATE('Ammortamento'!$B$9,A316-1))</f>
        <v/>
      </c>
      <c r="C316" s="24">
        <f>IF(OR(A316="",'Ammortamento'!$B$5=""),"",IF(A316=1,'Ammortamento'!$B$5,J315))</f>
        <v/>
      </c>
      <c r="D316" s="24">
        <f>IF(OR(A316="",C316=""),"",IFERROR(-PMT('Ammortamento'!$B$7/12,'Ammortamento'!$B$6*12,'Ammortamento'!$B$5),0))</f>
        <v/>
      </c>
      <c r="E316" s="24">
        <f>IF(OR(A316="",C316=""),"",C316*'Ammortamento'!$B$7/12)</f>
        <v/>
      </c>
      <c r="F316" s="24">
        <f>IF(OR(D316="",E316=""),"",MAX(0,D316-E316))</f>
        <v/>
      </c>
      <c r="G316" s="24">
        <f>IF(A316="","",'Ammortamento'!$B$12/12)</f>
        <v/>
      </c>
      <c r="H316" s="24">
        <f>IF(A316="","",SUM('Ammortamento'!$B$13/12,'Ammortamento'!$B$14))</f>
        <v/>
      </c>
      <c r="I316" s="24">
        <f>IF(A316="","",SUM(D316,G316,H316))</f>
        <v/>
      </c>
      <c r="J316" s="24">
        <f>IF(OR(C316="",F316=""),"",MAX(0,C316-F316))</f>
        <v/>
      </c>
    </row>
    <row r="317">
      <c r="A317" s="25">
        <f>IF(OR('Ammortamento'!$B$5="",'Ammortamento'!$B$6="",ROW()-17&gt;'Ammortamento'!$B$6*12),"",ROW()-17)</f>
        <v/>
      </c>
      <c r="B317" s="26">
        <f>IF(OR(A317="",'Ammortamento'!$B$9=""),"",EDATE('Ammortamento'!$B$9,A317-1))</f>
        <v/>
      </c>
      <c r="C317" s="27">
        <f>IF(OR(A317="",'Ammortamento'!$B$5=""),"",IF(A317=1,'Ammortamento'!$B$5,J316))</f>
        <v/>
      </c>
      <c r="D317" s="27">
        <f>IF(OR(A317="",C317=""),"",IFERROR(-PMT('Ammortamento'!$B$7/12,'Ammortamento'!$B$6*12,'Ammortamento'!$B$5),0))</f>
        <v/>
      </c>
      <c r="E317" s="27">
        <f>IF(OR(A317="",C317=""),"",C317*'Ammortamento'!$B$7/12)</f>
        <v/>
      </c>
      <c r="F317" s="27">
        <f>IF(OR(D317="",E317=""),"",MAX(0,D317-E317))</f>
        <v/>
      </c>
      <c r="G317" s="27">
        <f>IF(A317="","",'Ammortamento'!$B$12/12)</f>
        <v/>
      </c>
      <c r="H317" s="27">
        <f>IF(A317="","",SUM('Ammortamento'!$B$13/12,'Ammortamento'!$B$14))</f>
        <v/>
      </c>
      <c r="I317" s="27">
        <f>IF(A317="","",SUM(D317,G317,H317))</f>
        <v/>
      </c>
      <c r="J317" s="27">
        <f>IF(OR(C317="",F317=""),"",MAX(0,C317-F317))</f>
        <v/>
      </c>
    </row>
    <row r="318">
      <c r="A318" s="22">
        <f>IF(OR('Ammortamento'!$B$5="",'Ammortamento'!$B$6="",ROW()-17&gt;'Ammortamento'!$B$6*12),"",ROW()-17)</f>
        <v/>
      </c>
      <c r="B318" s="23">
        <f>IF(OR(A318="",'Ammortamento'!$B$9=""),"",EDATE('Ammortamento'!$B$9,A318-1))</f>
        <v/>
      </c>
      <c r="C318" s="24">
        <f>IF(OR(A318="",'Ammortamento'!$B$5=""),"",IF(A318=1,'Ammortamento'!$B$5,J317))</f>
        <v/>
      </c>
      <c r="D318" s="24">
        <f>IF(OR(A318="",C318=""),"",IFERROR(-PMT('Ammortamento'!$B$7/12,'Ammortamento'!$B$6*12,'Ammortamento'!$B$5),0))</f>
        <v/>
      </c>
      <c r="E318" s="24">
        <f>IF(OR(A318="",C318=""),"",C318*'Ammortamento'!$B$7/12)</f>
        <v/>
      </c>
      <c r="F318" s="24">
        <f>IF(OR(D318="",E318=""),"",MAX(0,D318-E318))</f>
        <v/>
      </c>
      <c r="G318" s="24">
        <f>IF(A318="","",'Ammortamento'!$B$12/12)</f>
        <v/>
      </c>
      <c r="H318" s="24">
        <f>IF(A318="","",SUM('Ammortamento'!$B$13/12,'Ammortamento'!$B$14))</f>
        <v/>
      </c>
      <c r="I318" s="24">
        <f>IF(A318="","",SUM(D318,G318,H318))</f>
        <v/>
      </c>
      <c r="J318" s="24">
        <f>IF(OR(C318="",F318=""),"",MAX(0,C318-F318))</f>
        <v/>
      </c>
    </row>
    <row r="319">
      <c r="A319" s="25">
        <f>IF(OR('Ammortamento'!$B$5="",'Ammortamento'!$B$6="",ROW()-17&gt;'Ammortamento'!$B$6*12),"",ROW()-17)</f>
        <v/>
      </c>
      <c r="B319" s="26">
        <f>IF(OR(A319="",'Ammortamento'!$B$9=""),"",EDATE('Ammortamento'!$B$9,A319-1))</f>
        <v/>
      </c>
      <c r="C319" s="27">
        <f>IF(OR(A319="",'Ammortamento'!$B$5=""),"",IF(A319=1,'Ammortamento'!$B$5,J318))</f>
        <v/>
      </c>
      <c r="D319" s="27">
        <f>IF(OR(A319="",C319=""),"",IFERROR(-PMT('Ammortamento'!$B$7/12,'Ammortamento'!$B$6*12,'Ammortamento'!$B$5),0))</f>
        <v/>
      </c>
      <c r="E319" s="27">
        <f>IF(OR(A319="",C319=""),"",C319*'Ammortamento'!$B$7/12)</f>
        <v/>
      </c>
      <c r="F319" s="27">
        <f>IF(OR(D319="",E319=""),"",MAX(0,D319-E319))</f>
        <v/>
      </c>
      <c r="G319" s="27">
        <f>IF(A319="","",'Ammortamento'!$B$12/12)</f>
        <v/>
      </c>
      <c r="H319" s="27">
        <f>IF(A319="","",SUM('Ammortamento'!$B$13/12,'Ammortamento'!$B$14))</f>
        <v/>
      </c>
      <c r="I319" s="27">
        <f>IF(A319="","",SUM(D319,G319,H319))</f>
        <v/>
      </c>
      <c r="J319" s="27">
        <f>IF(OR(C319="",F319=""),"",MAX(0,C319-F319))</f>
        <v/>
      </c>
    </row>
    <row r="320">
      <c r="A320" s="22">
        <f>IF(OR('Ammortamento'!$B$5="",'Ammortamento'!$B$6="",ROW()-17&gt;'Ammortamento'!$B$6*12),"",ROW()-17)</f>
        <v/>
      </c>
      <c r="B320" s="23">
        <f>IF(OR(A320="",'Ammortamento'!$B$9=""),"",EDATE('Ammortamento'!$B$9,A320-1))</f>
        <v/>
      </c>
      <c r="C320" s="24">
        <f>IF(OR(A320="",'Ammortamento'!$B$5=""),"",IF(A320=1,'Ammortamento'!$B$5,J319))</f>
        <v/>
      </c>
      <c r="D320" s="24">
        <f>IF(OR(A320="",C320=""),"",IFERROR(-PMT('Ammortamento'!$B$7/12,'Ammortamento'!$B$6*12,'Ammortamento'!$B$5),0))</f>
        <v/>
      </c>
      <c r="E320" s="24">
        <f>IF(OR(A320="",C320=""),"",C320*'Ammortamento'!$B$7/12)</f>
        <v/>
      </c>
      <c r="F320" s="24">
        <f>IF(OR(D320="",E320=""),"",MAX(0,D320-E320))</f>
        <v/>
      </c>
      <c r="G320" s="24">
        <f>IF(A320="","",'Ammortamento'!$B$12/12)</f>
        <v/>
      </c>
      <c r="H320" s="24">
        <f>IF(A320="","",SUM('Ammortamento'!$B$13/12,'Ammortamento'!$B$14))</f>
        <v/>
      </c>
      <c r="I320" s="24">
        <f>IF(A320="","",SUM(D320,G320,H320))</f>
        <v/>
      </c>
      <c r="J320" s="24">
        <f>IF(OR(C320="",F320=""),"",MAX(0,C320-F320))</f>
        <v/>
      </c>
    </row>
    <row r="321">
      <c r="A321" s="25">
        <f>IF(OR('Ammortamento'!$B$5="",'Ammortamento'!$B$6="",ROW()-17&gt;'Ammortamento'!$B$6*12),"",ROW()-17)</f>
        <v/>
      </c>
      <c r="B321" s="26">
        <f>IF(OR(A321="",'Ammortamento'!$B$9=""),"",EDATE('Ammortamento'!$B$9,A321-1))</f>
        <v/>
      </c>
      <c r="C321" s="27">
        <f>IF(OR(A321="",'Ammortamento'!$B$5=""),"",IF(A321=1,'Ammortamento'!$B$5,J320))</f>
        <v/>
      </c>
      <c r="D321" s="27">
        <f>IF(OR(A321="",C321=""),"",IFERROR(-PMT('Ammortamento'!$B$7/12,'Ammortamento'!$B$6*12,'Ammortamento'!$B$5),0))</f>
        <v/>
      </c>
      <c r="E321" s="27">
        <f>IF(OR(A321="",C321=""),"",C321*'Ammortamento'!$B$7/12)</f>
        <v/>
      </c>
      <c r="F321" s="27">
        <f>IF(OR(D321="",E321=""),"",MAX(0,D321-E321))</f>
        <v/>
      </c>
      <c r="G321" s="27">
        <f>IF(A321="","",'Ammortamento'!$B$12/12)</f>
        <v/>
      </c>
      <c r="H321" s="27">
        <f>IF(A321="","",SUM('Ammortamento'!$B$13/12,'Ammortamento'!$B$14))</f>
        <v/>
      </c>
      <c r="I321" s="27">
        <f>IF(A321="","",SUM(D321,G321,H321))</f>
        <v/>
      </c>
      <c r="J321" s="27">
        <f>IF(OR(C321="",F321=""),"",MAX(0,C321-F321))</f>
        <v/>
      </c>
    </row>
    <row r="322">
      <c r="A322" s="22">
        <f>IF(OR('Ammortamento'!$B$5="",'Ammortamento'!$B$6="",ROW()-17&gt;'Ammortamento'!$B$6*12),"",ROW()-17)</f>
        <v/>
      </c>
      <c r="B322" s="23">
        <f>IF(OR(A322="",'Ammortamento'!$B$9=""),"",EDATE('Ammortamento'!$B$9,A322-1))</f>
        <v/>
      </c>
      <c r="C322" s="24">
        <f>IF(OR(A322="",'Ammortamento'!$B$5=""),"",IF(A322=1,'Ammortamento'!$B$5,J321))</f>
        <v/>
      </c>
      <c r="D322" s="24">
        <f>IF(OR(A322="",C322=""),"",IFERROR(-PMT('Ammortamento'!$B$7/12,'Ammortamento'!$B$6*12,'Ammortamento'!$B$5),0))</f>
        <v/>
      </c>
      <c r="E322" s="24">
        <f>IF(OR(A322="",C322=""),"",C322*'Ammortamento'!$B$7/12)</f>
        <v/>
      </c>
      <c r="F322" s="24">
        <f>IF(OR(D322="",E322=""),"",MAX(0,D322-E322))</f>
        <v/>
      </c>
      <c r="G322" s="24">
        <f>IF(A322="","",'Ammortamento'!$B$12/12)</f>
        <v/>
      </c>
      <c r="H322" s="24">
        <f>IF(A322="","",SUM('Ammortamento'!$B$13/12,'Ammortamento'!$B$14))</f>
        <v/>
      </c>
      <c r="I322" s="24">
        <f>IF(A322="","",SUM(D322,G322,H322))</f>
        <v/>
      </c>
      <c r="J322" s="24">
        <f>IF(OR(C322="",F322=""),"",MAX(0,C322-F322))</f>
        <v/>
      </c>
    </row>
    <row r="323">
      <c r="A323" s="25">
        <f>IF(OR('Ammortamento'!$B$5="",'Ammortamento'!$B$6="",ROW()-17&gt;'Ammortamento'!$B$6*12),"",ROW()-17)</f>
        <v/>
      </c>
      <c r="B323" s="26">
        <f>IF(OR(A323="",'Ammortamento'!$B$9=""),"",EDATE('Ammortamento'!$B$9,A323-1))</f>
        <v/>
      </c>
      <c r="C323" s="27">
        <f>IF(OR(A323="",'Ammortamento'!$B$5=""),"",IF(A323=1,'Ammortamento'!$B$5,J322))</f>
        <v/>
      </c>
      <c r="D323" s="27">
        <f>IF(OR(A323="",C323=""),"",IFERROR(-PMT('Ammortamento'!$B$7/12,'Ammortamento'!$B$6*12,'Ammortamento'!$B$5),0))</f>
        <v/>
      </c>
      <c r="E323" s="27">
        <f>IF(OR(A323="",C323=""),"",C323*'Ammortamento'!$B$7/12)</f>
        <v/>
      </c>
      <c r="F323" s="27">
        <f>IF(OR(D323="",E323=""),"",MAX(0,D323-E323))</f>
        <v/>
      </c>
      <c r="G323" s="27">
        <f>IF(A323="","",'Ammortamento'!$B$12/12)</f>
        <v/>
      </c>
      <c r="H323" s="27">
        <f>IF(A323="","",SUM('Ammortamento'!$B$13/12,'Ammortamento'!$B$14))</f>
        <v/>
      </c>
      <c r="I323" s="27">
        <f>IF(A323="","",SUM(D323,G323,H323))</f>
        <v/>
      </c>
      <c r="J323" s="27">
        <f>IF(OR(C323="",F323=""),"",MAX(0,C323-F323))</f>
        <v/>
      </c>
    </row>
    <row r="324">
      <c r="A324" s="22">
        <f>IF(OR('Ammortamento'!$B$5="",'Ammortamento'!$B$6="",ROW()-17&gt;'Ammortamento'!$B$6*12),"",ROW()-17)</f>
        <v/>
      </c>
      <c r="B324" s="23">
        <f>IF(OR(A324="",'Ammortamento'!$B$9=""),"",EDATE('Ammortamento'!$B$9,A324-1))</f>
        <v/>
      </c>
      <c r="C324" s="24">
        <f>IF(OR(A324="",'Ammortamento'!$B$5=""),"",IF(A324=1,'Ammortamento'!$B$5,J323))</f>
        <v/>
      </c>
      <c r="D324" s="24">
        <f>IF(OR(A324="",C324=""),"",IFERROR(-PMT('Ammortamento'!$B$7/12,'Ammortamento'!$B$6*12,'Ammortamento'!$B$5),0))</f>
        <v/>
      </c>
      <c r="E324" s="24">
        <f>IF(OR(A324="",C324=""),"",C324*'Ammortamento'!$B$7/12)</f>
        <v/>
      </c>
      <c r="F324" s="24">
        <f>IF(OR(D324="",E324=""),"",MAX(0,D324-E324))</f>
        <v/>
      </c>
      <c r="G324" s="24">
        <f>IF(A324="","",'Ammortamento'!$B$12/12)</f>
        <v/>
      </c>
      <c r="H324" s="24">
        <f>IF(A324="","",SUM('Ammortamento'!$B$13/12,'Ammortamento'!$B$14))</f>
        <v/>
      </c>
      <c r="I324" s="24">
        <f>IF(A324="","",SUM(D324,G324,H324))</f>
        <v/>
      </c>
      <c r="J324" s="24">
        <f>IF(OR(C324="",F324=""),"",MAX(0,C324-F324))</f>
        <v/>
      </c>
    </row>
    <row r="325">
      <c r="A325" s="25">
        <f>IF(OR('Ammortamento'!$B$5="",'Ammortamento'!$B$6="",ROW()-17&gt;'Ammortamento'!$B$6*12),"",ROW()-17)</f>
        <v/>
      </c>
      <c r="B325" s="26">
        <f>IF(OR(A325="",'Ammortamento'!$B$9=""),"",EDATE('Ammortamento'!$B$9,A325-1))</f>
        <v/>
      </c>
      <c r="C325" s="27">
        <f>IF(OR(A325="",'Ammortamento'!$B$5=""),"",IF(A325=1,'Ammortamento'!$B$5,J324))</f>
        <v/>
      </c>
      <c r="D325" s="27">
        <f>IF(OR(A325="",C325=""),"",IFERROR(-PMT('Ammortamento'!$B$7/12,'Ammortamento'!$B$6*12,'Ammortamento'!$B$5),0))</f>
        <v/>
      </c>
      <c r="E325" s="27">
        <f>IF(OR(A325="",C325=""),"",C325*'Ammortamento'!$B$7/12)</f>
        <v/>
      </c>
      <c r="F325" s="27">
        <f>IF(OR(D325="",E325=""),"",MAX(0,D325-E325))</f>
        <v/>
      </c>
      <c r="G325" s="27">
        <f>IF(A325="","",'Ammortamento'!$B$12/12)</f>
        <v/>
      </c>
      <c r="H325" s="27">
        <f>IF(A325="","",SUM('Ammortamento'!$B$13/12,'Ammortamento'!$B$14))</f>
        <v/>
      </c>
      <c r="I325" s="27">
        <f>IF(A325="","",SUM(D325,G325,H325))</f>
        <v/>
      </c>
      <c r="J325" s="27">
        <f>IF(OR(C325="",F325=""),"",MAX(0,C325-F325))</f>
        <v/>
      </c>
    </row>
    <row r="326">
      <c r="A326" s="22">
        <f>IF(OR('Ammortamento'!$B$5="",'Ammortamento'!$B$6="",ROW()-17&gt;'Ammortamento'!$B$6*12),"",ROW()-17)</f>
        <v/>
      </c>
      <c r="B326" s="23">
        <f>IF(OR(A326="",'Ammortamento'!$B$9=""),"",EDATE('Ammortamento'!$B$9,A326-1))</f>
        <v/>
      </c>
      <c r="C326" s="24">
        <f>IF(OR(A326="",'Ammortamento'!$B$5=""),"",IF(A326=1,'Ammortamento'!$B$5,J325))</f>
        <v/>
      </c>
      <c r="D326" s="24">
        <f>IF(OR(A326="",C326=""),"",IFERROR(-PMT('Ammortamento'!$B$7/12,'Ammortamento'!$B$6*12,'Ammortamento'!$B$5),0))</f>
        <v/>
      </c>
      <c r="E326" s="24">
        <f>IF(OR(A326="",C326=""),"",C326*'Ammortamento'!$B$7/12)</f>
        <v/>
      </c>
      <c r="F326" s="24">
        <f>IF(OR(D326="",E326=""),"",MAX(0,D326-E326))</f>
        <v/>
      </c>
      <c r="G326" s="24">
        <f>IF(A326="","",'Ammortamento'!$B$12/12)</f>
        <v/>
      </c>
      <c r="H326" s="24">
        <f>IF(A326="","",SUM('Ammortamento'!$B$13/12,'Ammortamento'!$B$14))</f>
        <v/>
      </c>
      <c r="I326" s="24">
        <f>IF(A326="","",SUM(D326,G326,H326))</f>
        <v/>
      </c>
      <c r="J326" s="24">
        <f>IF(OR(C326="",F326=""),"",MAX(0,C326-F326))</f>
        <v/>
      </c>
    </row>
    <row r="327">
      <c r="A327" s="25">
        <f>IF(OR('Ammortamento'!$B$5="",'Ammortamento'!$B$6="",ROW()-17&gt;'Ammortamento'!$B$6*12),"",ROW()-17)</f>
        <v/>
      </c>
      <c r="B327" s="26">
        <f>IF(OR(A327="",'Ammortamento'!$B$9=""),"",EDATE('Ammortamento'!$B$9,A327-1))</f>
        <v/>
      </c>
      <c r="C327" s="27">
        <f>IF(OR(A327="",'Ammortamento'!$B$5=""),"",IF(A327=1,'Ammortamento'!$B$5,J326))</f>
        <v/>
      </c>
      <c r="D327" s="27">
        <f>IF(OR(A327="",C327=""),"",IFERROR(-PMT('Ammortamento'!$B$7/12,'Ammortamento'!$B$6*12,'Ammortamento'!$B$5),0))</f>
        <v/>
      </c>
      <c r="E327" s="27">
        <f>IF(OR(A327="",C327=""),"",C327*'Ammortamento'!$B$7/12)</f>
        <v/>
      </c>
      <c r="F327" s="27">
        <f>IF(OR(D327="",E327=""),"",MAX(0,D327-E327))</f>
        <v/>
      </c>
      <c r="G327" s="27">
        <f>IF(A327="","",'Ammortamento'!$B$12/12)</f>
        <v/>
      </c>
      <c r="H327" s="27">
        <f>IF(A327="","",SUM('Ammortamento'!$B$13/12,'Ammortamento'!$B$14))</f>
        <v/>
      </c>
      <c r="I327" s="27">
        <f>IF(A327="","",SUM(D327,G327,H327))</f>
        <v/>
      </c>
      <c r="J327" s="27">
        <f>IF(OR(C327="",F327=""),"",MAX(0,C327-F327))</f>
        <v/>
      </c>
    </row>
    <row r="328">
      <c r="A328" s="22">
        <f>IF(OR('Ammortamento'!$B$5="",'Ammortamento'!$B$6="",ROW()-17&gt;'Ammortamento'!$B$6*12),"",ROW()-17)</f>
        <v/>
      </c>
      <c r="B328" s="23">
        <f>IF(OR(A328="",'Ammortamento'!$B$9=""),"",EDATE('Ammortamento'!$B$9,A328-1))</f>
        <v/>
      </c>
      <c r="C328" s="24">
        <f>IF(OR(A328="",'Ammortamento'!$B$5=""),"",IF(A328=1,'Ammortamento'!$B$5,J327))</f>
        <v/>
      </c>
      <c r="D328" s="24">
        <f>IF(OR(A328="",C328=""),"",IFERROR(-PMT('Ammortamento'!$B$7/12,'Ammortamento'!$B$6*12,'Ammortamento'!$B$5),0))</f>
        <v/>
      </c>
      <c r="E328" s="24">
        <f>IF(OR(A328="",C328=""),"",C328*'Ammortamento'!$B$7/12)</f>
        <v/>
      </c>
      <c r="F328" s="24">
        <f>IF(OR(D328="",E328=""),"",MAX(0,D328-E328))</f>
        <v/>
      </c>
      <c r="G328" s="24">
        <f>IF(A328="","",'Ammortamento'!$B$12/12)</f>
        <v/>
      </c>
      <c r="H328" s="24">
        <f>IF(A328="","",SUM('Ammortamento'!$B$13/12,'Ammortamento'!$B$14))</f>
        <v/>
      </c>
      <c r="I328" s="24">
        <f>IF(A328="","",SUM(D328,G328,H328))</f>
        <v/>
      </c>
      <c r="J328" s="24">
        <f>IF(OR(C328="",F328=""),"",MAX(0,C328-F328))</f>
        <v/>
      </c>
    </row>
    <row r="329">
      <c r="A329" s="25">
        <f>IF(OR('Ammortamento'!$B$5="",'Ammortamento'!$B$6="",ROW()-17&gt;'Ammortamento'!$B$6*12),"",ROW()-17)</f>
        <v/>
      </c>
      <c r="B329" s="26">
        <f>IF(OR(A329="",'Ammortamento'!$B$9=""),"",EDATE('Ammortamento'!$B$9,A329-1))</f>
        <v/>
      </c>
      <c r="C329" s="27">
        <f>IF(OR(A329="",'Ammortamento'!$B$5=""),"",IF(A329=1,'Ammortamento'!$B$5,J328))</f>
        <v/>
      </c>
      <c r="D329" s="27">
        <f>IF(OR(A329="",C329=""),"",IFERROR(-PMT('Ammortamento'!$B$7/12,'Ammortamento'!$B$6*12,'Ammortamento'!$B$5),0))</f>
        <v/>
      </c>
      <c r="E329" s="27">
        <f>IF(OR(A329="",C329=""),"",C329*'Ammortamento'!$B$7/12)</f>
        <v/>
      </c>
      <c r="F329" s="27">
        <f>IF(OR(D329="",E329=""),"",MAX(0,D329-E329))</f>
        <v/>
      </c>
      <c r="G329" s="27">
        <f>IF(A329="","",'Ammortamento'!$B$12/12)</f>
        <v/>
      </c>
      <c r="H329" s="27">
        <f>IF(A329="","",SUM('Ammortamento'!$B$13/12,'Ammortamento'!$B$14))</f>
        <v/>
      </c>
      <c r="I329" s="27">
        <f>IF(A329="","",SUM(D329,G329,H329))</f>
        <v/>
      </c>
      <c r="J329" s="27">
        <f>IF(OR(C329="",F329=""),"",MAX(0,C329-F329))</f>
        <v/>
      </c>
    </row>
    <row r="330">
      <c r="A330" s="22">
        <f>IF(OR('Ammortamento'!$B$5="",'Ammortamento'!$B$6="",ROW()-17&gt;'Ammortamento'!$B$6*12),"",ROW()-17)</f>
        <v/>
      </c>
      <c r="B330" s="23">
        <f>IF(OR(A330="",'Ammortamento'!$B$9=""),"",EDATE('Ammortamento'!$B$9,A330-1))</f>
        <v/>
      </c>
      <c r="C330" s="24">
        <f>IF(OR(A330="",'Ammortamento'!$B$5=""),"",IF(A330=1,'Ammortamento'!$B$5,J329))</f>
        <v/>
      </c>
      <c r="D330" s="24">
        <f>IF(OR(A330="",C330=""),"",IFERROR(-PMT('Ammortamento'!$B$7/12,'Ammortamento'!$B$6*12,'Ammortamento'!$B$5),0))</f>
        <v/>
      </c>
      <c r="E330" s="24">
        <f>IF(OR(A330="",C330=""),"",C330*'Ammortamento'!$B$7/12)</f>
        <v/>
      </c>
      <c r="F330" s="24">
        <f>IF(OR(D330="",E330=""),"",MAX(0,D330-E330))</f>
        <v/>
      </c>
      <c r="G330" s="24">
        <f>IF(A330="","",'Ammortamento'!$B$12/12)</f>
        <v/>
      </c>
      <c r="H330" s="24">
        <f>IF(A330="","",SUM('Ammortamento'!$B$13/12,'Ammortamento'!$B$14))</f>
        <v/>
      </c>
      <c r="I330" s="24">
        <f>IF(A330="","",SUM(D330,G330,H330))</f>
        <v/>
      </c>
      <c r="J330" s="24">
        <f>IF(OR(C330="",F330=""),"",MAX(0,C330-F330))</f>
        <v/>
      </c>
    </row>
    <row r="331">
      <c r="A331" s="25">
        <f>IF(OR('Ammortamento'!$B$5="",'Ammortamento'!$B$6="",ROW()-17&gt;'Ammortamento'!$B$6*12),"",ROW()-17)</f>
        <v/>
      </c>
      <c r="B331" s="26">
        <f>IF(OR(A331="",'Ammortamento'!$B$9=""),"",EDATE('Ammortamento'!$B$9,A331-1))</f>
        <v/>
      </c>
      <c r="C331" s="27">
        <f>IF(OR(A331="",'Ammortamento'!$B$5=""),"",IF(A331=1,'Ammortamento'!$B$5,J330))</f>
        <v/>
      </c>
      <c r="D331" s="27">
        <f>IF(OR(A331="",C331=""),"",IFERROR(-PMT('Ammortamento'!$B$7/12,'Ammortamento'!$B$6*12,'Ammortamento'!$B$5),0))</f>
        <v/>
      </c>
      <c r="E331" s="27">
        <f>IF(OR(A331="",C331=""),"",C331*'Ammortamento'!$B$7/12)</f>
        <v/>
      </c>
      <c r="F331" s="27">
        <f>IF(OR(D331="",E331=""),"",MAX(0,D331-E331))</f>
        <v/>
      </c>
      <c r="G331" s="27">
        <f>IF(A331="","",'Ammortamento'!$B$12/12)</f>
        <v/>
      </c>
      <c r="H331" s="27">
        <f>IF(A331="","",SUM('Ammortamento'!$B$13/12,'Ammortamento'!$B$14))</f>
        <v/>
      </c>
      <c r="I331" s="27">
        <f>IF(A331="","",SUM(D331,G331,H331))</f>
        <v/>
      </c>
      <c r="J331" s="27">
        <f>IF(OR(C331="",F331=""),"",MAX(0,C331-F331))</f>
        <v/>
      </c>
    </row>
    <row r="332">
      <c r="A332" s="22">
        <f>IF(OR('Ammortamento'!$B$5="",'Ammortamento'!$B$6="",ROW()-17&gt;'Ammortamento'!$B$6*12),"",ROW()-17)</f>
        <v/>
      </c>
      <c r="B332" s="23">
        <f>IF(OR(A332="",'Ammortamento'!$B$9=""),"",EDATE('Ammortamento'!$B$9,A332-1))</f>
        <v/>
      </c>
      <c r="C332" s="24">
        <f>IF(OR(A332="",'Ammortamento'!$B$5=""),"",IF(A332=1,'Ammortamento'!$B$5,J331))</f>
        <v/>
      </c>
      <c r="D332" s="24">
        <f>IF(OR(A332="",C332=""),"",IFERROR(-PMT('Ammortamento'!$B$7/12,'Ammortamento'!$B$6*12,'Ammortamento'!$B$5),0))</f>
        <v/>
      </c>
      <c r="E332" s="24">
        <f>IF(OR(A332="",C332=""),"",C332*'Ammortamento'!$B$7/12)</f>
        <v/>
      </c>
      <c r="F332" s="24">
        <f>IF(OR(D332="",E332=""),"",MAX(0,D332-E332))</f>
        <v/>
      </c>
      <c r="G332" s="24">
        <f>IF(A332="","",'Ammortamento'!$B$12/12)</f>
        <v/>
      </c>
      <c r="H332" s="24">
        <f>IF(A332="","",SUM('Ammortamento'!$B$13/12,'Ammortamento'!$B$14))</f>
        <v/>
      </c>
      <c r="I332" s="24">
        <f>IF(A332="","",SUM(D332,G332,H332))</f>
        <v/>
      </c>
      <c r="J332" s="24">
        <f>IF(OR(C332="",F332=""),"",MAX(0,C332-F332))</f>
        <v/>
      </c>
    </row>
    <row r="333">
      <c r="A333" s="25">
        <f>IF(OR('Ammortamento'!$B$5="",'Ammortamento'!$B$6="",ROW()-17&gt;'Ammortamento'!$B$6*12),"",ROW()-17)</f>
        <v/>
      </c>
      <c r="B333" s="26">
        <f>IF(OR(A333="",'Ammortamento'!$B$9=""),"",EDATE('Ammortamento'!$B$9,A333-1))</f>
        <v/>
      </c>
      <c r="C333" s="27">
        <f>IF(OR(A333="",'Ammortamento'!$B$5=""),"",IF(A333=1,'Ammortamento'!$B$5,J332))</f>
        <v/>
      </c>
      <c r="D333" s="27">
        <f>IF(OR(A333="",C333=""),"",IFERROR(-PMT('Ammortamento'!$B$7/12,'Ammortamento'!$B$6*12,'Ammortamento'!$B$5),0))</f>
        <v/>
      </c>
      <c r="E333" s="27">
        <f>IF(OR(A333="",C333=""),"",C333*'Ammortamento'!$B$7/12)</f>
        <v/>
      </c>
      <c r="F333" s="27">
        <f>IF(OR(D333="",E333=""),"",MAX(0,D333-E333))</f>
        <v/>
      </c>
      <c r="G333" s="27">
        <f>IF(A333="","",'Ammortamento'!$B$12/12)</f>
        <v/>
      </c>
      <c r="H333" s="27">
        <f>IF(A333="","",SUM('Ammortamento'!$B$13/12,'Ammortamento'!$B$14))</f>
        <v/>
      </c>
      <c r="I333" s="27">
        <f>IF(A333="","",SUM(D333,G333,H333))</f>
        <v/>
      </c>
      <c r="J333" s="27">
        <f>IF(OR(C333="",F333=""),"",MAX(0,C333-F333))</f>
        <v/>
      </c>
    </row>
    <row r="334">
      <c r="A334" s="22">
        <f>IF(OR('Ammortamento'!$B$5="",'Ammortamento'!$B$6="",ROW()-17&gt;'Ammortamento'!$B$6*12),"",ROW()-17)</f>
        <v/>
      </c>
      <c r="B334" s="23">
        <f>IF(OR(A334="",'Ammortamento'!$B$9=""),"",EDATE('Ammortamento'!$B$9,A334-1))</f>
        <v/>
      </c>
      <c r="C334" s="24">
        <f>IF(OR(A334="",'Ammortamento'!$B$5=""),"",IF(A334=1,'Ammortamento'!$B$5,J333))</f>
        <v/>
      </c>
      <c r="D334" s="24">
        <f>IF(OR(A334="",C334=""),"",IFERROR(-PMT('Ammortamento'!$B$7/12,'Ammortamento'!$B$6*12,'Ammortamento'!$B$5),0))</f>
        <v/>
      </c>
      <c r="E334" s="24">
        <f>IF(OR(A334="",C334=""),"",C334*'Ammortamento'!$B$7/12)</f>
        <v/>
      </c>
      <c r="F334" s="24">
        <f>IF(OR(D334="",E334=""),"",MAX(0,D334-E334))</f>
        <v/>
      </c>
      <c r="G334" s="24">
        <f>IF(A334="","",'Ammortamento'!$B$12/12)</f>
        <v/>
      </c>
      <c r="H334" s="24">
        <f>IF(A334="","",SUM('Ammortamento'!$B$13/12,'Ammortamento'!$B$14))</f>
        <v/>
      </c>
      <c r="I334" s="24">
        <f>IF(A334="","",SUM(D334,G334,H334))</f>
        <v/>
      </c>
      <c r="J334" s="24">
        <f>IF(OR(C334="",F334=""),"",MAX(0,C334-F334))</f>
        <v/>
      </c>
    </row>
    <row r="335">
      <c r="A335" s="25">
        <f>IF(OR('Ammortamento'!$B$5="",'Ammortamento'!$B$6="",ROW()-17&gt;'Ammortamento'!$B$6*12),"",ROW()-17)</f>
        <v/>
      </c>
      <c r="B335" s="26">
        <f>IF(OR(A335="",'Ammortamento'!$B$9=""),"",EDATE('Ammortamento'!$B$9,A335-1))</f>
        <v/>
      </c>
      <c r="C335" s="27">
        <f>IF(OR(A335="",'Ammortamento'!$B$5=""),"",IF(A335=1,'Ammortamento'!$B$5,J334))</f>
        <v/>
      </c>
      <c r="D335" s="27">
        <f>IF(OR(A335="",C335=""),"",IFERROR(-PMT('Ammortamento'!$B$7/12,'Ammortamento'!$B$6*12,'Ammortamento'!$B$5),0))</f>
        <v/>
      </c>
      <c r="E335" s="27">
        <f>IF(OR(A335="",C335=""),"",C335*'Ammortamento'!$B$7/12)</f>
        <v/>
      </c>
      <c r="F335" s="27">
        <f>IF(OR(D335="",E335=""),"",MAX(0,D335-E335))</f>
        <v/>
      </c>
      <c r="G335" s="27">
        <f>IF(A335="","",'Ammortamento'!$B$12/12)</f>
        <v/>
      </c>
      <c r="H335" s="27">
        <f>IF(A335="","",SUM('Ammortamento'!$B$13/12,'Ammortamento'!$B$14))</f>
        <v/>
      </c>
      <c r="I335" s="27">
        <f>IF(A335="","",SUM(D335,G335,H335))</f>
        <v/>
      </c>
      <c r="J335" s="27">
        <f>IF(OR(C335="",F335=""),"",MAX(0,C335-F335))</f>
        <v/>
      </c>
    </row>
    <row r="336">
      <c r="A336" s="22">
        <f>IF(OR('Ammortamento'!$B$5="",'Ammortamento'!$B$6="",ROW()-17&gt;'Ammortamento'!$B$6*12),"",ROW()-17)</f>
        <v/>
      </c>
      <c r="B336" s="23">
        <f>IF(OR(A336="",'Ammortamento'!$B$9=""),"",EDATE('Ammortamento'!$B$9,A336-1))</f>
        <v/>
      </c>
      <c r="C336" s="24">
        <f>IF(OR(A336="",'Ammortamento'!$B$5=""),"",IF(A336=1,'Ammortamento'!$B$5,J335))</f>
        <v/>
      </c>
      <c r="D336" s="24">
        <f>IF(OR(A336="",C336=""),"",IFERROR(-PMT('Ammortamento'!$B$7/12,'Ammortamento'!$B$6*12,'Ammortamento'!$B$5),0))</f>
        <v/>
      </c>
      <c r="E336" s="24">
        <f>IF(OR(A336="",C336=""),"",C336*'Ammortamento'!$B$7/12)</f>
        <v/>
      </c>
      <c r="F336" s="24">
        <f>IF(OR(D336="",E336=""),"",MAX(0,D336-E336))</f>
        <v/>
      </c>
      <c r="G336" s="24">
        <f>IF(A336="","",'Ammortamento'!$B$12/12)</f>
        <v/>
      </c>
      <c r="H336" s="24">
        <f>IF(A336="","",SUM('Ammortamento'!$B$13/12,'Ammortamento'!$B$14))</f>
        <v/>
      </c>
      <c r="I336" s="24">
        <f>IF(A336="","",SUM(D336,G336,H336))</f>
        <v/>
      </c>
      <c r="J336" s="24">
        <f>IF(OR(C336="",F336=""),"",MAX(0,C336-F336))</f>
        <v/>
      </c>
    </row>
    <row r="337">
      <c r="A337" s="25">
        <f>IF(OR('Ammortamento'!$B$5="",'Ammortamento'!$B$6="",ROW()-17&gt;'Ammortamento'!$B$6*12),"",ROW()-17)</f>
        <v/>
      </c>
      <c r="B337" s="26">
        <f>IF(OR(A337="",'Ammortamento'!$B$9=""),"",EDATE('Ammortamento'!$B$9,A337-1))</f>
        <v/>
      </c>
      <c r="C337" s="27">
        <f>IF(OR(A337="",'Ammortamento'!$B$5=""),"",IF(A337=1,'Ammortamento'!$B$5,J336))</f>
        <v/>
      </c>
      <c r="D337" s="27">
        <f>IF(OR(A337="",C337=""),"",IFERROR(-PMT('Ammortamento'!$B$7/12,'Ammortamento'!$B$6*12,'Ammortamento'!$B$5),0))</f>
        <v/>
      </c>
      <c r="E337" s="27">
        <f>IF(OR(A337="",C337=""),"",C337*'Ammortamento'!$B$7/12)</f>
        <v/>
      </c>
      <c r="F337" s="27">
        <f>IF(OR(D337="",E337=""),"",MAX(0,D337-E337))</f>
        <v/>
      </c>
      <c r="G337" s="27">
        <f>IF(A337="","",'Ammortamento'!$B$12/12)</f>
        <v/>
      </c>
      <c r="H337" s="27">
        <f>IF(A337="","",SUM('Ammortamento'!$B$13/12,'Ammortamento'!$B$14))</f>
        <v/>
      </c>
      <c r="I337" s="27">
        <f>IF(A337="","",SUM(D337,G337,H337))</f>
        <v/>
      </c>
      <c r="J337" s="27">
        <f>IF(OR(C337="",F337=""),"",MAX(0,C337-F337))</f>
        <v/>
      </c>
    </row>
    <row r="338">
      <c r="A338" s="22">
        <f>IF(OR('Ammortamento'!$B$5="",'Ammortamento'!$B$6="",ROW()-17&gt;'Ammortamento'!$B$6*12),"",ROW()-17)</f>
        <v/>
      </c>
      <c r="B338" s="23">
        <f>IF(OR(A338="",'Ammortamento'!$B$9=""),"",EDATE('Ammortamento'!$B$9,A338-1))</f>
        <v/>
      </c>
      <c r="C338" s="24">
        <f>IF(OR(A338="",'Ammortamento'!$B$5=""),"",IF(A338=1,'Ammortamento'!$B$5,J337))</f>
        <v/>
      </c>
      <c r="D338" s="24">
        <f>IF(OR(A338="",C338=""),"",IFERROR(-PMT('Ammortamento'!$B$7/12,'Ammortamento'!$B$6*12,'Ammortamento'!$B$5),0))</f>
        <v/>
      </c>
      <c r="E338" s="24">
        <f>IF(OR(A338="",C338=""),"",C338*'Ammortamento'!$B$7/12)</f>
        <v/>
      </c>
      <c r="F338" s="24">
        <f>IF(OR(D338="",E338=""),"",MAX(0,D338-E338))</f>
        <v/>
      </c>
      <c r="G338" s="24">
        <f>IF(A338="","",'Ammortamento'!$B$12/12)</f>
        <v/>
      </c>
      <c r="H338" s="24">
        <f>IF(A338="","",SUM('Ammortamento'!$B$13/12,'Ammortamento'!$B$14))</f>
        <v/>
      </c>
      <c r="I338" s="24">
        <f>IF(A338="","",SUM(D338,G338,H338))</f>
        <v/>
      </c>
      <c r="J338" s="24">
        <f>IF(OR(C338="",F338=""),"",MAX(0,C338-F338))</f>
        <v/>
      </c>
    </row>
    <row r="339">
      <c r="A339" s="25">
        <f>IF(OR('Ammortamento'!$B$5="",'Ammortamento'!$B$6="",ROW()-17&gt;'Ammortamento'!$B$6*12),"",ROW()-17)</f>
        <v/>
      </c>
      <c r="B339" s="26">
        <f>IF(OR(A339="",'Ammortamento'!$B$9=""),"",EDATE('Ammortamento'!$B$9,A339-1))</f>
        <v/>
      </c>
      <c r="C339" s="27">
        <f>IF(OR(A339="",'Ammortamento'!$B$5=""),"",IF(A339=1,'Ammortamento'!$B$5,J338))</f>
        <v/>
      </c>
      <c r="D339" s="27">
        <f>IF(OR(A339="",C339=""),"",IFERROR(-PMT('Ammortamento'!$B$7/12,'Ammortamento'!$B$6*12,'Ammortamento'!$B$5),0))</f>
        <v/>
      </c>
      <c r="E339" s="27">
        <f>IF(OR(A339="",C339=""),"",C339*'Ammortamento'!$B$7/12)</f>
        <v/>
      </c>
      <c r="F339" s="27">
        <f>IF(OR(D339="",E339=""),"",MAX(0,D339-E339))</f>
        <v/>
      </c>
      <c r="G339" s="27">
        <f>IF(A339="","",'Ammortamento'!$B$12/12)</f>
        <v/>
      </c>
      <c r="H339" s="27">
        <f>IF(A339="","",SUM('Ammortamento'!$B$13/12,'Ammortamento'!$B$14))</f>
        <v/>
      </c>
      <c r="I339" s="27">
        <f>IF(A339="","",SUM(D339,G339,H339))</f>
        <v/>
      </c>
      <c r="J339" s="27">
        <f>IF(OR(C339="",F339=""),"",MAX(0,C339-F339))</f>
        <v/>
      </c>
    </row>
    <row r="340">
      <c r="A340" s="22">
        <f>IF(OR('Ammortamento'!$B$5="",'Ammortamento'!$B$6="",ROW()-17&gt;'Ammortamento'!$B$6*12),"",ROW()-17)</f>
        <v/>
      </c>
      <c r="B340" s="23">
        <f>IF(OR(A340="",'Ammortamento'!$B$9=""),"",EDATE('Ammortamento'!$B$9,A340-1))</f>
        <v/>
      </c>
      <c r="C340" s="24">
        <f>IF(OR(A340="",'Ammortamento'!$B$5=""),"",IF(A340=1,'Ammortamento'!$B$5,J339))</f>
        <v/>
      </c>
      <c r="D340" s="24">
        <f>IF(OR(A340="",C340=""),"",IFERROR(-PMT('Ammortamento'!$B$7/12,'Ammortamento'!$B$6*12,'Ammortamento'!$B$5),0))</f>
        <v/>
      </c>
      <c r="E340" s="24">
        <f>IF(OR(A340="",C340=""),"",C340*'Ammortamento'!$B$7/12)</f>
        <v/>
      </c>
      <c r="F340" s="24">
        <f>IF(OR(D340="",E340=""),"",MAX(0,D340-E340))</f>
        <v/>
      </c>
      <c r="G340" s="24">
        <f>IF(A340="","",'Ammortamento'!$B$12/12)</f>
        <v/>
      </c>
      <c r="H340" s="24">
        <f>IF(A340="","",SUM('Ammortamento'!$B$13/12,'Ammortamento'!$B$14))</f>
        <v/>
      </c>
      <c r="I340" s="24">
        <f>IF(A340="","",SUM(D340,G340,H340))</f>
        <v/>
      </c>
      <c r="J340" s="24">
        <f>IF(OR(C340="",F340=""),"",MAX(0,C340-F340))</f>
        <v/>
      </c>
    </row>
    <row r="341">
      <c r="A341" s="25">
        <f>IF(OR('Ammortamento'!$B$5="",'Ammortamento'!$B$6="",ROW()-17&gt;'Ammortamento'!$B$6*12),"",ROW()-17)</f>
        <v/>
      </c>
      <c r="B341" s="26">
        <f>IF(OR(A341="",'Ammortamento'!$B$9=""),"",EDATE('Ammortamento'!$B$9,A341-1))</f>
        <v/>
      </c>
      <c r="C341" s="27">
        <f>IF(OR(A341="",'Ammortamento'!$B$5=""),"",IF(A341=1,'Ammortamento'!$B$5,J340))</f>
        <v/>
      </c>
      <c r="D341" s="27">
        <f>IF(OR(A341="",C341=""),"",IFERROR(-PMT('Ammortamento'!$B$7/12,'Ammortamento'!$B$6*12,'Ammortamento'!$B$5),0))</f>
        <v/>
      </c>
      <c r="E341" s="27">
        <f>IF(OR(A341="",C341=""),"",C341*'Ammortamento'!$B$7/12)</f>
        <v/>
      </c>
      <c r="F341" s="27">
        <f>IF(OR(D341="",E341=""),"",MAX(0,D341-E341))</f>
        <v/>
      </c>
      <c r="G341" s="27">
        <f>IF(A341="","",'Ammortamento'!$B$12/12)</f>
        <v/>
      </c>
      <c r="H341" s="27">
        <f>IF(A341="","",SUM('Ammortamento'!$B$13/12,'Ammortamento'!$B$14))</f>
        <v/>
      </c>
      <c r="I341" s="27">
        <f>IF(A341="","",SUM(D341,G341,H341))</f>
        <v/>
      </c>
      <c r="J341" s="27">
        <f>IF(OR(C341="",F341=""),"",MAX(0,C341-F341))</f>
        <v/>
      </c>
    </row>
    <row r="342">
      <c r="A342" s="22">
        <f>IF(OR('Ammortamento'!$B$5="",'Ammortamento'!$B$6="",ROW()-17&gt;'Ammortamento'!$B$6*12),"",ROW()-17)</f>
        <v/>
      </c>
      <c r="B342" s="23">
        <f>IF(OR(A342="",'Ammortamento'!$B$9=""),"",EDATE('Ammortamento'!$B$9,A342-1))</f>
        <v/>
      </c>
      <c r="C342" s="24">
        <f>IF(OR(A342="",'Ammortamento'!$B$5=""),"",IF(A342=1,'Ammortamento'!$B$5,J341))</f>
        <v/>
      </c>
      <c r="D342" s="24">
        <f>IF(OR(A342="",C342=""),"",IFERROR(-PMT('Ammortamento'!$B$7/12,'Ammortamento'!$B$6*12,'Ammortamento'!$B$5),0))</f>
        <v/>
      </c>
      <c r="E342" s="24">
        <f>IF(OR(A342="",C342=""),"",C342*'Ammortamento'!$B$7/12)</f>
        <v/>
      </c>
      <c r="F342" s="24">
        <f>IF(OR(D342="",E342=""),"",MAX(0,D342-E342))</f>
        <v/>
      </c>
      <c r="G342" s="24">
        <f>IF(A342="","",'Ammortamento'!$B$12/12)</f>
        <v/>
      </c>
      <c r="H342" s="24">
        <f>IF(A342="","",SUM('Ammortamento'!$B$13/12,'Ammortamento'!$B$14))</f>
        <v/>
      </c>
      <c r="I342" s="24">
        <f>IF(A342="","",SUM(D342,G342,H342))</f>
        <v/>
      </c>
      <c r="J342" s="24">
        <f>IF(OR(C342="",F342=""),"",MAX(0,C342-F342))</f>
        <v/>
      </c>
    </row>
    <row r="343">
      <c r="A343" s="25">
        <f>IF(OR('Ammortamento'!$B$5="",'Ammortamento'!$B$6="",ROW()-17&gt;'Ammortamento'!$B$6*12),"",ROW()-17)</f>
        <v/>
      </c>
      <c r="B343" s="26">
        <f>IF(OR(A343="",'Ammortamento'!$B$9=""),"",EDATE('Ammortamento'!$B$9,A343-1))</f>
        <v/>
      </c>
      <c r="C343" s="27">
        <f>IF(OR(A343="",'Ammortamento'!$B$5=""),"",IF(A343=1,'Ammortamento'!$B$5,J342))</f>
        <v/>
      </c>
      <c r="D343" s="27">
        <f>IF(OR(A343="",C343=""),"",IFERROR(-PMT('Ammortamento'!$B$7/12,'Ammortamento'!$B$6*12,'Ammortamento'!$B$5),0))</f>
        <v/>
      </c>
      <c r="E343" s="27">
        <f>IF(OR(A343="",C343=""),"",C343*'Ammortamento'!$B$7/12)</f>
        <v/>
      </c>
      <c r="F343" s="27">
        <f>IF(OR(D343="",E343=""),"",MAX(0,D343-E343))</f>
        <v/>
      </c>
      <c r="G343" s="27">
        <f>IF(A343="","",'Ammortamento'!$B$12/12)</f>
        <v/>
      </c>
      <c r="H343" s="27">
        <f>IF(A343="","",SUM('Ammortamento'!$B$13/12,'Ammortamento'!$B$14))</f>
        <v/>
      </c>
      <c r="I343" s="27">
        <f>IF(A343="","",SUM(D343,G343,H343))</f>
        <v/>
      </c>
      <c r="J343" s="27">
        <f>IF(OR(C343="",F343=""),"",MAX(0,C343-F343))</f>
        <v/>
      </c>
    </row>
    <row r="344">
      <c r="A344" s="22">
        <f>IF(OR('Ammortamento'!$B$5="",'Ammortamento'!$B$6="",ROW()-17&gt;'Ammortamento'!$B$6*12),"",ROW()-17)</f>
        <v/>
      </c>
      <c r="B344" s="23">
        <f>IF(OR(A344="",'Ammortamento'!$B$9=""),"",EDATE('Ammortamento'!$B$9,A344-1))</f>
        <v/>
      </c>
      <c r="C344" s="24">
        <f>IF(OR(A344="",'Ammortamento'!$B$5=""),"",IF(A344=1,'Ammortamento'!$B$5,J343))</f>
        <v/>
      </c>
      <c r="D344" s="24">
        <f>IF(OR(A344="",C344=""),"",IFERROR(-PMT('Ammortamento'!$B$7/12,'Ammortamento'!$B$6*12,'Ammortamento'!$B$5),0))</f>
        <v/>
      </c>
      <c r="E344" s="24">
        <f>IF(OR(A344="",C344=""),"",C344*'Ammortamento'!$B$7/12)</f>
        <v/>
      </c>
      <c r="F344" s="24">
        <f>IF(OR(D344="",E344=""),"",MAX(0,D344-E344))</f>
        <v/>
      </c>
      <c r="G344" s="24">
        <f>IF(A344="","",'Ammortamento'!$B$12/12)</f>
        <v/>
      </c>
      <c r="H344" s="24">
        <f>IF(A344="","",SUM('Ammortamento'!$B$13/12,'Ammortamento'!$B$14))</f>
        <v/>
      </c>
      <c r="I344" s="24">
        <f>IF(A344="","",SUM(D344,G344,H344))</f>
        <v/>
      </c>
      <c r="J344" s="24">
        <f>IF(OR(C344="",F344=""),"",MAX(0,C344-F344))</f>
        <v/>
      </c>
    </row>
    <row r="345">
      <c r="A345" s="25">
        <f>IF(OR('Ammortamento'!$B$5="",'Ammortamento'!$B$6="",ROW()-17&gt;'Ammortamento'!$B$6*12),"",ROW()-17)</f>
        <v/>
      </c>
      <c r="B345" s="26">
        <f>IF(OR(A345="",'Ammortamento'!$B$9=""),"",EDATE('Ammortamento'!$B$9,A345-1))</f>
        <v/>
      </c>
      <c r="C345" s="27">
        <f>IF(OR(A345="",'Ammortamento'!$B$5=""),"",IF(A345=1,'Ammortamento'!$B$5,J344))</f>
        <v/>
      </c>
      <c r="D345" s="27">
        <f>IF(OR(A345="",C345=""),"",IFERROR(-PMT('Ammortamento'!$B$7/12,'Ammortamento'!$B$6*12,'Ammortamento'!$B$5),0))</f>
        <v/>
      </c>
      <c r="E345" s="27">
        <f>IF(OR(A345="",C345=""),"",C345*'Ammortamento'!$B$7/12)</f>
        <v/>
      </c>
      <c r="F345" s="27">
        <f>IF(OR(D345="",E345=""),"",MAX(0,D345-E345))</f>
        <v/>
      </c>
      <c r="G345" s="27">
        <f>IF(A345="","",'Ammortamento'!$B$12/12)</f>
        <v/>
      </c>
      <c r="H345" s="27">
        <f>IF(A345="","",SUM('Ammortamento'!$B$13/12,'Ammortamento'!$B$14))</f>
        <v/>
      </c>
      <c r="I345" s="27">
        <f>IF(A345="","",SUM(D345,G345,H345))</f>
        <v/>
      </c>
      <c r="J345" s="27">
        <f>IF(OR(C345="",F345=""),"",MAX(0,C345-F345))</f>
        <v/>
      </c>
    </row>
    <row r="346">
      <c r="A346" s="22">
        <f>IF(OR('Ammortamento'!$B$5="",'Ammortamento'!$B$6="",ROW()-17&gt;'Ammortamento'!$B$6*12),"",ROW()-17)</f>
        <v/>
      </c>
      <c r="B346" s="23">
        <f>IF(OR(A346="",'Ammortamento'!$B$9=""),"",EDATE('Ammortamento'!$B$9,A346-1))</f>
        <v/>
      </c>
      <c r="C346" s="24">
        <f>IF(OR(A346="",'Ammortamento'!$B$5=""),"",IF(A346=1,'Ammortamento'!$B$5,J345))</f>
        <v/>
      </c>
      <c r="D346" s="24">
        <f>IF(OR(A346="",C346=""),"",IFERROR(-PMT('Ammortamento'!$B$7/12,'Ammortamento'!$B$6*12,'Ammortamento'!$B$5),0))</f>
        <v/>
      </c>
      <c r="E346" s="24">
        <f>IF(OR(A346="",C346=""),"",C346*'Ammortamento'!$B$7/12)</f>
        <v/>
      </c>
      <c r="F346" s="24">
        <f>IF(OR(D346="",E346=""),"",MAX(0,D346-E346))</f>
        <v/>
      </c>
      <c r="G346" s="24">
        <f>IF(A346="","",'Ammortamento'!$B$12/12)</f>
        <v/>
      </c>
      <c r="H346" s="24">
        <f>IF(A346="","",SUM('Ammortamento'!$B$13/12,'Ammortamento'!$B$14))</f>
        <v/>
      </c>
      <c r="I346" s="24">
        <f>IF(A346="","",SUM(D346,G346,H346))</f>
        <v/>
      </c>
      <c r="J346" s="24">
        <f>IF(OR(C346="",F346=""),"",MAX(0,C346-F346))</f>
        <v/>
      </c>
    </row>
    <row r="347">
      <c r="A347" s="25">
        <f>IF(OR('Ammortamento'!$B$5="",'Ammortamento'!$B$6="",ROW()-17&gt;'Ammortamento'!$B$6*12),"",ROW()-17)</f>
        <v/>
      </c>
      <c r="B347" s="26">
        <f>IF(OR(A347="",'Ammortamento'!$B$9=""),"",EDATE('Ammortamento'!$B$9,A347-1))</f>
        <v/>
      </c>
      <c r="C347" s="27">
        <f>IF(OR(A347="",'Ammortamento'!$B$5=""),"",IF(A347=1,'Ammortamento'!$B$5,J346))</f>
        <v/>
      </c>
      <c r="D347" s="27">
        <f>IF(OR(A347="",C347=""),"",IFERROR(-PMT('Ammortamento'!$B$7/12,'Ammortamento'!$B$6*12,'Ammortamento'!$B$5),0))</f>
        <v/>
      </c>
      <c r="E347" s="27">
        <f>IF(OR(A347="",C347=""),"",C347*'Ammortamento'!$B$7/12)</f>
        <v/>
      </c>
      <c r="F347" s="27">
        <f>IF(OR(D347="",E347=""),"",MAX(0,D347-E347))</f>
        <v/>
      </c>
      <c r="G347" s="27">
        <f>IF(A347="","",'Ammortamento'!$B$12/12)</f>
        <v/>
      </c>
      <c r="H347" s="27">
        <f>IF(A347="","",SUM('Ammortamento'!$B$13/12,'Ammortamento'!$B$14))</f>
        <v/>
      </c>
      <c r="I347" s="27">
        <f>IF(A347="","",SUM(D347,G347,H347))</f>
        <v/>
      </c>
      <c r="J347" s="27">
        <f>IF(OR(C347="",F347=""),"",MAX(0,C347-F347))</f>
        <v/>
      </c>
    </row>
    <row r="348">
      <c r="A348" s="22">
        <f>IF(OR('Ammortamento'!$B$5="",'Ammortamento'!$B$6="",ROW()-17&gt;'Ammortamento'!$B$6*12),"",ROW()-17)</f>
        <v/>
      </c>
      <c r="B348" s="23">
        <f>IF(OR(A348="",'Ammortamento'!$B$9=""),"",EDATE('Ammortamento'!$B$9,A348-1))</f>
        <v/>
      </c>
      <c r="C348" s="24">
        <f>IF(OR(A348="",'Ammortamento'!$B$5=""),"",IF(A348=1,'Ammortamento'!$B$5,J347))</f>
        <v/>
      </c>
      <c r="D348" s="24">
        <f>IF(OR(A348="",C348=""),"",IFERROR(-PMT('Ammortamento'!$B$7/12,'Ammortamento'!$B$6*12,'Ammortamento'!$B$5),0))</f>
        <v/>
      </c>
      <c r="E348" s="24">
        <f>IF(OR(A348="",C348=""),"",C348*'Ammortamento'!$B$7/12)</f>
        <v/>
      </c>
      <c r="F348" s="24">
        <f>IF(OR(D348="",E348=""),"",MAX(0,D348-E348))</f>
        <v/>
      </c>
      <c r="G348" s="24">
        <f>IF(A348="","",'Ammortamento'!$B$12/12)</f>
        <v/>
      </c>
      <c r="H348" s="24">
        <f>IF(A348="","",SUM('Ammortamento'!$B$13/12,'Ammortamento'!$B$14))</f>
        <v/>
      </c>
      <c r="I348" s="24">
        <f>IF(A348="","",SUM(D348,G348,H348))</f>
        <v/>
      </c>
      <c r="J348" s="24">
        <f>IF(OR(C348="",F348=""),"",MAX(0,C348-F348))</f>
        <v/>
      </c>
    </row>
    <row r="349">
      <c r="A349" s="25">
        <f>IF(OR('Ammortamento'!$B$5="",'Ammortamento'!$B$6="",ROW()-17&gt;'Ammortamento'!$B$6*12),"",ROW()-17)</f>
        <v/>
      </c>
      <c r="B349" s="26">
        <f>IF(OR(A349="",'Ammortamento'!$B$9=""),"",EDATE('Ammortamento'!$B$9,A349-1))</f>
        <v/>
      </c>
      <c r="C349" s="27">
        <f>IF(OR(A349="",'Ammortamento'!$B$5=""),"",IF(A349=1,'Ammortamento'!$B$5,J348))</f>
        <v/>
      </c>
      <c r="D349" s="27">
        <f>IF(OR(A349="",C349=""),"",IFERROR(-PMT('Ammortamento'!$B$7/12,'Ammortamento'!$B$6*12,'Ammortamento'!$B$5),0))</f>
        <v/>
      </c>
      <c r="E349" s="27">
        <f>IF(OR(A349="",C349=""),"",C349*'Ammortamento'!$B$7/12)</f>
        <v/>
      </c>
      <c r="F349" s="27">
        <f>IF(OR(D349="",E349=""),"",MAX(0,D349-E349))</f>
        <v/>
      </c>
      <c r="G349" s="27">
        <f>IF(A349="","",'Ammortamento'!$B$12/12)</f>
        <v/>
      </c>
      <c r="H349" s="27">
        <f>IF(A349="","",SUM('Ammortamento'!$B$13/12,'Ammortamento'!$B$14))</f>
        <v/>
      </c>
      <c r="I349" s="27">
        <f>IF(A349="","",SUM(D349,G349,H349))</f>
        <v/>
      </c>
      <c r="J349" s="27">
        <f>IF(OR(C349="",F349=""),"",MAX(0,C349-F349))</f>
        <v/>
      </c>
    </row>
    <row r="350">
      <c r="A350" s="22">
        <f>IF(OR('Ammortamento'!$B$5="",'Ammortamento'!$B$6="",ROW()-17&gt;'Ammortamento'!$B$6*12),"",ROW()-17)</f>
        <v/>
      </c>
      <c r="B350" s="23">
        <f>IF(OR(A350="",'Ammortamento'!$B$9=""),"",EDATE('Ammortamento'!$B$9,A350-1))</f>
        <v/>
      </c>
      <c r="C350" s="24">
        <f>IF(OR(A350="",'Ammortamento'!$B$5=""),"",IF(A350=1,'Ammortamento'!$B$5,J349))</f>
        <v/>
      </c>
      <c r="D350" s="24">
        <f>IF(OR(A350="",C350=""),"",IFERROR(-PMT('Ammortamento'!$B$7/12,'Ammortamento'!$B$6*12,'Ammortamento'!$B$5),0))</f>
        <v/>
      </c>
      <c r="E350" s="24">
        <f>IF(OR(A350="",C350=""),"",C350*'Ammortamento'!$B$7/12)</f>
        <v/>
      </c>
      <c r="F350" s="24">
        <f>IF(OR(D350="",E350=""),"",MAX(0,D350-E350))</f>
        <v/>
      </c>
      <c r="G350" s="24">
        <f>IF(A350="","",'Ammortamento'!$B$12/12)</f>
        <v/>
      </c>
      <c r="H350" s="24">
        <f>IF(A350="","",SUM('Ammortamento'!$B$13/12,'Ammortamento'!$B$14))</f>
        <v/>
      </c>
      <c r="I350" s="24">
        <f>IF(A350="","",SUM(D350,G350,H350))</f>
        <v/>
      </c>
      <c r="J350" s="24">
        <f>IF(OR(C350="",F350=""),"",MAX(0,C350-F350))</f>
        <v/>
      </c>
    </row>
    <row r="351">
      <c r="A351" s="25">
        <f>IF(OR('Ammortamento'!$B$5="",'Ammortamento'!$B$6="",ROW()-17&gt;'Ammortamento'!$B$6*12),"",ROW()-17)</f>
        <v/>
      </c>
      <c r="B351" s="26">
        <f>IF(OR(A351="",'Ammortamento'!$B$9=""),"",EDATE('Ammortamento'!$B$9,A351-1))</f>
        <v/>
      </c>
      <c r="C351" s="27">
        <f>IF(OR(A351="",'Ammortamento'!$B$5=""),"",IF(A351=1,'Ammortamento'!$B$5,J350))</f>
        <v/>
      </c>
      <c r="D351" s="27">
        <f>IF(OR(A351="",C351=""),"",IFERROR(-PMT('Ammortamento'!$B$7/12,'Ammortamento'!$B$6*12,'Ammortamento'!$B$5),0))</f>
        <v/>
      </c>
      <c r="E351" s="27">
        <f>IF(OR(A351="",C351=""),"",C351*'Ammortamento'!$B$7/12)</f>
        <v/>
      </c>
      <c r="F351" s="27">
        <f>IF(OR(D351="",E351=""),"",MAX(0,D351-E351))</f>
        <v/>
      </c>
      <c r="G351" s="27">
        <f>IF(A351="","",'Ammortamento'!$B$12/12)</f>
        <v/>
      </c>
      <c r="H351" s="27">
        <f>IF(A351="","",SUM('Ammortamento'!$B$13/12,'Ammortamento'!$B$14))</f>
        <v/>
      </c>
      <c r="I351" s="27">
        <f>IF(A351="","",SUM(D351,G351,H351))</f>
        <v/>
      </c>
      <c r="J351" s="27">
        <f>IF(OR(C351="",F351=""),"",MAX(0,C351-F351))</f>
        <v/>
      </c>
    </row>
    <row r="352">
      <c r="A352" s="22">
        <f>IF(OR('Ammortamento'!$B$5="",'Ammortamento'!$B$6="",ROW()-17&gt;'Ammortamento'!$B$6*12),"",ROW()-17)</f>
        <v/>
      </c>
      <c r="B352" s="23">
        <f>IF(OR(A352="",'Ammortamento'!$B$9=""),"",EDATE('Ammortamento'!$B$9,A352-1))</f>
        <v/>
      </c>
      <c r="C352" s="24">
        <f>IF(OR(A352="",'Ammortamento'!$B$5=""),"",IF(A352=1,'Ammortamento'!$B$5,J351))</f>
        <v/>
      </c>
      <c r="D352" s="24">
        <f>IF(OR(A352="",C352=""),"",IFERROR(-PMT('Ammortamento'!$B$7/12,'Ammortamento'!$B$6*12,'Ammortamento'!$B$5),0))</f>
        <v/>
      </c>
      <c r="E352" s="24">
        <f>IF(OR(A352="",C352=""),"",C352*'Ammortamento'!$B$7/12)</f>
        <v/>
      </c>
      <c r="F352" s="24">
        <f>IF(OR(D352="",E352=""),"",MAX(0,D352-E352))</f>
        <v/>
      </c>
      <c r="G352" s="24">
        <f>IF(A352="","",'Ammortamento'!$B$12/12)</f>
        <v/>
      </c>
      <c r="H352" s="24">
        <f>IF(A352="","",SUM('Ammortamento'!$B$13/12,'Ammortamento'!$B$14))</f>
        <v/>
      </c>
      <c r="I352" s="24">
        <f>IF(A352="","",SUM(D352,G352,H352))</f>
        <v/>
      </c>
      <c r="J352" s="24">
        <f>IF(OR(C352="",F352=""),"",MAX(0,C352-F352))</f>
        <v/>
      </c>
    </row>
    <row r="353">
      <c r="A353" s="25">
        <f>IF(OR('Ammortamento'!$B$5="",'Ammortamento'!$B$6="",ROW()-17&gt;'Ammortamento'!$B$6*12),"",ROW()-17)</f>
        <v/>
      </c>
      <c r="B353" s="26">
        <f>IF(OR(A353="",'Ammortamento'!$B$9=""),"",EDATE('Ammortamento'!$B$9,A353-1))</f>
        <v/>
      </c>
      <c r="C353" s="27">
        <f>IF(OR(A353="",'Ammortamento'!$B$5=""),"",IF(A353=1,'Ammortamento'!$B$5,J352))</f>
        <v/>
      </c>
      <c r="D353" s="27">
        <f>IF(OR(A353="",C353=""),"",IFERROR(-PMT('Ammortamento'!$B$7/12,'Ammortamento'!$B$6*12,'Ammortamento'!$B$5),0))</f>
        <v/>
      </c>
      <c r="E353" s="27">
        <f>IF(OR(A353="",C353=""),"",C353*'Ammortamento'!$B$7/12)</f>
        <v/>
      </c>
      <c r="F353" s="27">
        <f>IF(OR(D353="",E353=""),"",MAX(0,D353-E353))</f>
        <v/>
      </c>
      <c r="G353" s="27">
        <f>IF(A353="","",'Ammortamento'!$B$12/12)</f>
        <v/>
      </c>
      <c r="H353" s="27">
        <f>IF(A353="","",SUM('Ammortamento'!$B$13/12,'Ammortamento'!$B$14))</f>
        <v/>
      </c>
      <c r="I353" s="27">
        <f>IF(A353="","",SUM(D353,G353,H353))</f>
        <v/>
      </c>
      <c r="J353" s="27">
        <f>IF(OR(C353="",F353=""),"",MAX(0,C353-F353))</f>
        <v/>
      </c>
    </row>
    <row r="354">
      <c r="A354" s="22">
        <f>IF(OR('Ammortamento'!$B$5="",'Ammortamento'!$B$6="",ROW()-17&gt;'Ammortamento'!$B$6*12),"",ROW()-17)</f>
        <v/>
      </c>
      <c r="B354" s="23">
        <f>IF(OR(A354="",'Ammortamento'!$B$9=""),"",EDATE('Ammortamento'!$B$9,A354-1))</f>
        <v/>
      </c>
      <c r="C354" s="24">
        <f>IF(OR(A354="",'Ammortamento'!$B$5=""),"",IF(A354=1,'Ammortamento'!$B$5,J353))</f>
        <v/>
      </c>
      <c r="D354" s="24">
        <f>IF(OR(A354="",C354=""),"",IFERROR(-PMT('Ammortamento'!$B$7/12,'Ammortamento'!$B$6*12,'Ammortamento'!$B$5),0))</f>
        <v/>
      </c>
      <c r="E354" s="24">
        <f>IF(OR(A354="",C354=""),"",C354*'Ammortamento'!$B$7/12)</f>
        <v/>
      </c>
      <c r="F354" s="24">
        <f>IF(OR(D354="",E354=""),"",MAX(0,D354-E354))</f>
        <v/>
      </c>
      <c r="G354" s="24">
        <f>IF(A354="","",'Ammortamento'!$B$12/12)</f>
        <v/>
      </c>
      <c r="H354" s="24">
        <f>IF(A354="","",SUM('Ammortamento'!$B$13/12,'Ammortamento'!$B$14))</f>
        <v/>
      </c>
      <c r="I354" s="24">
        <f>IF(A354="","",SUM(D354,G354,H354))</f>
        <v/>
      </c>
      <c r="J354" s="24">
        <f>IF(OR(C354="",F354=""),"",MAX(0,C354-F354))</f>
        <v/>
      </c>
    </row>
    <row r="355">
      <c r="A355" s="25">
        <f>IF(OR('Ammortamento'!$B$5="",'Ammortamento'!$B$6="",ROW()-17&gt;'Ammortamento'!$B$6*12),"",ROW()-17)</f>
        <v/>
      </c>
      <c r="B355" s="26">
        <f>IF(OR(A355="",'Ammortamento'!$B$9=""),"",EDATE('Ammortamento'!$B$9,A355-1))</f>
        <v/>
      </c>
      <c r="C355" s="27">
        <f>IF(OR(A355="",'Ammortamento'!$B$5=""),"",IF(A355=1,'Ammortamento'!$B$5,J354))</f>
        <v/>
      </c>
      <c r="D355" s="27">
        <f>IF(OR(A355="",C355=""),"",IFERROR(-PMT('Ammortamento'!$B$7/12,'Ammortamento'!$B$6*12,'Ammortamento'!$B$5),0))</f>
        <v/>
      </c>
      <c r="E355" s="27">
        <f>IF(OR(A355="",C355=""),"",C355*'Ammortamento'!$B$7/12)</f>
        <v/>
      </c>
      <c r="F355" s="27">
        <f>IF(OR(D355="",E355=""),"",MAX(0,D355-E355))</f>
        <v/>
      </c>
      <c r="G355" s="27">
        <f>IF(A355="","",'Ammortamento'!$B$12/12)</f>
        <v/>
      </c>
      <c r="H355" s="27">
        <f>IF(A355="","",SUM('Ammortamento'!$B$13/12,'Ammortamento'!$B$14))</f>
        <v/>
      </c>
      <c r="I355" s="27">
        <f>IF(A355="","",SUM(D355,G355,H355))</f>
        <v/>
      </c>
      <c r="J355" s="27">
        <f>IF(OR(C355="",F355=""),"",MAX(0,C355-F355))</f>
        <v/>
      </c>
    </row>
    <row r="356">
      <c r="A356" s="22">
        <f>IF(OR('Ammortamento'!$B$5="",'Ammortamento'!$B$6="",ROW()-17&gt;'Ammortamento'!$B$6*12),"",ROW()-17)</f>
        <v/>
      </c>
      <c r="B356" s="23">
        <f>IF(OR(A356="",'Ammortamento'!$B$9=""),"",EDATE('Ammortamento'!$B$9,A356-1))</f>
        <v/>
      </c>
      <c r="C356" s="24">
        <f>IF(OR(A356="",'Ammortamento'!$B$5=""),"",IF(A356=1,'Ammortamento'!$B$5,J355))</f>
        <v/>
      </c>
      <c r="D356" s="24">
        <f>IF(OR(A356="",C356=""),"",IFERROR(-PMT('Ammortamento'!$B$7/12,'Ammortamento'!$B$6*12,'Ammortamento'!$B$5),0))</f>
        <v/>
      </c>
      <c r="E356" s="24">
        <f>IF(OR(A356="",C356=""),"",C356*'Ammortamento'!$B$7/12)</f>
        <v/>
      </c>
      <c r="F356" s="24">
        <f>IF(OR(D356="",E356=""),"",MAX(0,D356-E356))</f>
        <v/>
      </c>
      <c r="G356" s="24">
        <f>IF(A356="","",'Ammortamento'!$B$12/12)</f>
        <v/>
      </c>
      <c r="H356" s="24">
        <f>IF(A356="","",SUM('Ammortamento'!$B$13/12,'Ammortamento'!$B$14))</f>
        <v/>
      </c>
      <c r="I356" s="24">
        <f>IF(A356="","",SUM(D356,G356,H356))</f>
        <v/>
      </c>
      <c r="J356" s="24">
        <f>IF(OR(C356="",F356=""),"",MAX(0,C356-F356))</f>
        <v/>
      </c>
    </row>
    <row r="357">
      <c r="A357" s="25">
        <f>IF(OR('Ammortamento'!$B$5="",'Ammortamento'!$B$6="",ROW()-17&gt;'Ammortamento'!$B$6*12),"",ROW()-17)</f>
        <v/>
      </c>
      <c r="B357" s="26">
        <f>IF(OR(A357="",'Ammortamento'!$B$9=""),"",EDATE('Ammortamento'!$B$9,A357-1))</f>
        <v/>
      </c>
      <c r="C357" s="27">
        <f>IF(OR(A357="",'Ammortamento'!$B$5=""),"",IF(A357=1,'Ammortamento'!$B$5,J356))</f>
        <v/>
      </c>
      <c r="D357" s="27">
        <f>IF(OR(A357="",C357=""),"",IFERROR(-PMT('Ammortamento'!$B$7/12,'Ammortamento'!$B$6*12,'Ammortamento'!$B$5),0))</f>
        <v/>
      </c>
      <c r="E357" s="27">
        <f>IF(OR(A357="",C357=""),"",C357*'Ammortamento'!$B$7/12)</f>
        <v/>
      </c>
      <c r="F357" s="27">
        <f>IF(OR(D357="",E357=""),"",MAX(0,D357-E357))</f>
        <v/>
      </c>
      <c r="G357" s="27">
        <f>IF(A357="","",'Ammortamento'!$B$12/12)</f>
        <v/>
      </c>
      <c r="H357" s="27">
        <f>IF(A357="","",SUM('Ammortamento'!$B$13/12,'Ammortamento'!$B$14))</f>
        <v/>
      </c>
      <c r="I357" s="27">
        <f>IF(A357="","",SUM(D357,G357,H357))</f>
        <v/>
      </c>
      <c r="J357" s="27">
        <f>IF(OR(C357="",F357=""),"",MAX(0,C357-F357))</f>
        <v/>
      </c>
    </row>
    <row r="358">
      <c r="A358" s="22">
        <f>IF(OR('Ammortamento'!$B$5="",'Ammortamento'!$B$6="",ROW()-17&gt;'Ammortamento'!$B$6*12),"",ROW()-17)</f>
        <v/>
      </c>
      <c r="B358" s="23">
        <f>IF(OR(A358="",'Ammortamento'!$B$9=""),"",EDATE('Ammortamento'!$B$9,A358-1))</f>
        <v/>
      </c>
      <c r="C358" s="24">
        <f>IF(OR(A358="",'Ammortamento'!$B$5=""),"",IF(A358=1,'Ammortamento'!$B$5,J357))</f>
        <v/>
      </c>
      <c r="D358" s="24">
        <f>IF(OR(A358="",C358=""),"",IFERROR(-PMT('Ammortamento'!$B$7/12,'Ammortamento'!$B$6*12,'Ammortamento'!$B$5),0))</f>
        <v/>
      </c>
      <c r="E358" s="24">
        <f>IF(OR(A358="",C358=""),"",C358*'Ammortamento'!$B$7/12)</f>
        <v/>
      </c>
      <c r="F358" s="24">
        <f>IF(OR(D358="",E358=""),"",MAX(0,D358-E358))</f>
        <v/>
      </c>
      <c r="G358" s="24">
        <f>IF(A358="","",'Ammortamento'!$B$12/12)</f>
        <v/>
      </c>
      <c r="H358" s="24">
        <f>IF(A358="","",SUM('Ammortamento'!$B$13/12,'Ammortamento'!$B$14))</f>
        <v/>
      </c>
      <c r="I358" s="24">
        <f>IF(A358="","",SUM(D358,G358,H358))</f>
        <v/>
      </c>
      <c r="J358" s="24">
        <f>IF(OR(C358="",F358=""),"",MAX(0,C358-F358))</f>
        <v/>
      </c>
    </row>
    <row r="359">
      <c r="A359" s="25">
        <f>IF(OR('Ammortamento'!$B$5="",'Ammortamento'!$B$6="",ROW()-17&gt;'Ammortamento'!$B$6*12),"",ROW()-17)</f>
        <v/>
      </c>
      <c r="B359" s="26">
        <f>IF(OR(A359="",'Ammortamento'!$B$9=""),"",EDATE('Ammortamento'!$B$9,A359-1))</f>
        <v/>
      </c>
      <c r="C359" s="27">
        <f>IF(OR(A359="",'Ammortamento'!$B$5=""),"",IF(A359=1,'Ammortamento'!$B$5,J358))</f>
        <v/>
      </c>
      <c r="D359" s="27">
        <f>IF(OR(A359="",C359=""),"",IFERROR(-PMT('Ammortamento'!$B$7/12,'Ammortamento'!$B$6*12,'Ammortamento'!$B$5),0))</f>
        <v/>
      </c>
      <c r="E359" s="27">
        <f>IF(OR(A359="",C359=""),"",C359*'Ammortamento'!$B$7/12)</f>
        <v/>
      </c>
      <c r="F359" s="27">
        <f>IF(OR(D359="",E359=""),"",MAX(0,D359-E359))</f>
        <v/>
      </c>
      <c r="G359" s="27">
        <f>IF(A359="","",'Ammortamento'!$B$12/12)</f>
        <v/>
      </c>
      <c r="H359" s="27">
        <f>IF(A359="","",SUM('Ammortamento'!$B$13/12,'Ammortamento'!$B$14))</f>
        <v/>
      </c>
      <c r="I359" s="27">
        <f>IF(A359="","",SUM(D359,G359,H359))</f>
        <v/>
      </c>
      <c r="J359" s="27">
        <f>IF(OR(C359="",F359=""),"",MAX(0,C359-F359))</f>
        <v/>
      </c>
    </row>
    <row r="360">
      <c r="A360" s="22">
        <f>IF(OR('Ammortamento'!$B$5="",'Ammortamento'!$B$6="",ROW()-17&gt;'Ammortamento'!$B$6*12),"",ROW()-17)</f>
        <v/>
      </c>
      <c r="B360" s="23">
        <f>IF(OR(A360="",'Ammortamento'!$B$9=""),"",EDATE('Ammortamento'!$B$9,A360-1))</f>
        <v/>
      </c>
      <c r="C360" s="24">
        <f>IF(OR(A360="",'Ammortamento'!$B$5=""),"",IF(A360=1,'Ammortamento'!$B$5,J359))</f>
        <v/>
      </c>
      <c r="D360" s="24">
        <f>IF(OR(A360="",C360=""),"",IFERROR(-PMT('Ammortamento'!$B$7/12,'Ammortamento'!$B$6*12,'Ammortamento'!$B$5),0))</f>
        <v/>
      </c>
      <c r="E360" s="24">
        <f>IF(OR(A360="",C360=""),"",C360*'Ammortamento'!$B$7/12)</f>
        <v/>
      </c>
      <c r="F360" s="24">
        <f>IF(OR(D360="",E360=""),"",MAX(0,D360-E360))</f>
        <v/>
      </c>
      <c r="G360" s="24">
        <f>IF(A360="","",'Ammortamento'!$B$12/12)</f>
        <v/>
      </c>
      <c r="H360" s="24">
        <f>IF(A360="","",SUM('Ammortamento'!$B$13/12,'Ammortamento'!$B$14))</f>
        <v/>
      </c>
      <c r="I360" s="24">
        <f>IF(A360="","",SUM(D360,G360,H360))</f>
        <v/>
      </c>
      <c r="J360" s="24">
        <f>IF(OR(C360="",F360=""),"",MAX(0,C360-F360))</f>
        <v/>
      </c>
    </row>
    <row r="361">
      <c r="A361" s="25">
        <f>IF(OR('Ammortamento'!$B$5="",'Ammortamento'!$B$6="",ROW()-17&gt;'Ammortamento'!$B$6*12),"",ROW()-17)</f>
        <v/>
      </c>
      <c r="B361" s="26">
        <f>IF(OR(A361="",'Ammortamento'!$B$9=""),"",EDATE('Ammortamento'!$B$9,A361-1))</f>
        <v/>
      </c>
      <c r="C361" s="27">
        <f>IF(OR(A361="",'Ammortamento'!$B$5=""),"",IF(A361=1,'Ammortamento'!$B$5,J360))</f>
        <v/>
      </c>
      <c r="D361" s="27">
        <f>IF(OR(A361="",C361=""),"",IFERROR(-PMT('Ammortamento'!$B$7/12,'Ammortamento'!$B$6*12,'Ammortamento'!$B$5),0))</f>
        <v/>
      </c>
      <c r="E361" s="27">
        <f>IF(OR(A361="",C361=""),"",C361*'Ammortamento'!$B$7/12)</f>
        <v/>
      </c>
      <c r="F361" s="27">
        <f>IF(OR(D361="",E361=""),"",MAX(0,D361-E361))</f>
        <v/>
      </c>
      <c r="G361" s="27">
        <f>IF(A361="","",'Ammortamento'!$B$12/12)</f>
        <v/>
      </c>
      <c r="H361" s="27">
        <f>IF(A361="","",SUM('Ammortamento'!$B$13/12,'Ammortamento'!$B$14))</f>
        <v/>
      </c>
      <c r="I361" s="27">
        <f>IF(A361="","",SUM(D361,G361,H361))</f>
        <v/>
      </c>
      <c r="J361" s="27">
        <f>IF(OR(C361="",F361=""),"",MAX(0,C361-F361))</f>
        <v/>
      </c>
    </row>
    <row r="362">
      <c r="A362" s="22">
        <f>IF(OR('Ammortamento'!$B$5="",'Ammortamento'!$B$6="",ROW()-17&gt;'Ammortamento'!$B$6*12),"",ROW()-17)</f>
        <v/>
      </c>
      <c r="B362" s="23">
        <f>IF(OR(A362="",'Ammortamento'!$B$9=""),"",EDATE('Ammortamento'!$B$9,A362-1))</f>
        <v/>
      </c>
      <c r="C362" s="24">
        <f>IF(OR(A362="",'Ammortamento'!$B$5=""),"",IF(A362=1,'Ammortamento'!$B$5,J361))</f>
        <v/>
      </c>
      <c r="D362" s="24">
        <f>IF(OR(A362="",C362=""),"",IFERROR(-PMT('Ammortamento'!$B$7/12,'Ammortamento'!$B$6*12,'Ammortamento'!$B$5),0))</f>
        <v/>
      </c>
      <c r="E362" s="24">
        <f>IF(OR(A362="",C362=""),"",C362*'Ammortamento'!$B$7/12)</f>
        <v/>
      </c>
      <c r="F362" s="24">
        <f>IF(OR(D362="",E362=""),"",MAX(0,D362-E362))</f>
        <v/>
      </c>
      <c r="G362" s="24">
        <f>IF(A362="","",'Ammortamento'!$B$12/12)</f>
        <v/>
      </c>
      <c r="H362" s="24">
        <f>IF(A362="","",SUM('Ammortamento'!$B$13/12,'Ammortamento'!$B$14))</f>
        <v/>
      </c>
      <c r="I362" s="24">
        <f>IF(A362="","",SUM(D362,G362,H362))</f>
        <v/>
      </c>
      <c r="J362" s="24">
        <f>IF(OR(C362="",F362=""),"",MAX(0,C362-F362))</f>
        <v/>
      </c>
    </row>
    <row r="363">
      <c r="A363" s="25">
        <f>IF(OR('Ammortamento'!$B$5="",'Ammortamento'!$B$6="",ROW()-17&gt;'Ammortamento'!$B$6*12),"",ROW()-17)</f>
        <v/>
      </c>
      <c r="B363" s="26">
        <f>IF(OR(A363="",'Ammortamento'!$B$9=""),"",EDATE('Ammortamento'!$B$9,A363-1))</f>
        <v/>
      </c>
      <c r="C363" s="27">
        <f>IF(OR(A363="",'Ammortamento'!$B$5=""),"",IF(A363=1,'Ammortamento'!$B$5,J362))</f>
        <v/>
      </c>
      <c r="D363" s="27">
        <f>IF(OR(A363="",C363=""),"",IFERROR(-PMT('Ammortamento'!$B$7/12,'Ammortamento'!$B$6*12,'Ammortamento'!$B$5),0))</f>
        <v/>
      </c>
      <c r="E363" s="27">
        <f>IF(OR(A363="",C363=""),"",C363*'Ammortamento'!$B$7/12)</f>
        <v/>
      </c>
      <c r="F363" s="27">
        <f>IF(OR(D363="",E363=""),"",MAX(0,D363-E363))</f>
        <v/>
      </c>
      <c r="G363" s="27">
        <f>IF(A363="","",'Ammortamento'!$B$12/12)</f>
        <v/>
      </c>
      <c r="H363" s="27">
        <f>IF(A363="","",SUM('Ammortamento'!$B$13/12,'Ammortamento'!$B$14))</f>
        <v/>
      </c>
      <c r="I363" s="27">
        <f>IF(A363="","",SUM(D363,G363,H363))</f>
        <v/>
      </c>
      <c r="J363" s="27">
        <f>IF(OR(C363="",F363=""),"",MAX(0,C363-F363))</f>
        <v/>
      </c>
    </row>
    <row r="364">
      <c r="A364" s="22">
        <f>IF(OR('Ammortamento'!$B$5="",'Ammortamento'!$B$6="",ROW()-17&gt;'Ammortamento'!$B$6*12),"",ROW()-17)</f>
        <v/>
      </c>
      <c r="B364" s="23">
        <f>IF(OR(A364="",'Ammortamento'!$B$9=""),"",EDATE('Ammortamento'!$B$9,A364-1))</f>
        <v/>
      </c>
      <c r="C364" s="24">
        <f>IF(OR(A364="",'Ammortamento'!$B$5=""),"",IF(A364=1,'Ammortamento'!$B$5,J363))</f>
        <v/>
      </c>
      <c r="D364" s="24">
        <f>IF(OR(A364="",C364=""),"",IFERROR(-PMT('Ammortamento'!$B$7/12,'Ammortamento'!$B$6*12,'Ammortamento'!$B$5),0))</f>
        <v/>
      </c>
      <c r="E364" s="24">
        <f>IF(OR(A364="",C364=""),"",C364*'Ammortamento'!$B$7/12)</f>
        <v/>
      </c>
      <c r="F364" s="24">
        <f>IF(OR(D364="",E364=""),"",MAX(0,D364-E364))</f>
        <v/>
      </c>
      <c r="G364" s="24">
        <f>IF(A364="","",'Ammortamento'!$B$12/12)</f>
        <v/>
      </c>
      <c r="H364" s="24">
        <f>IF(A364="","",SUM('Ammortamento'!$B$13/12,'Ammortamento'!$B$14))</f>
        <v/>
      </c>
      <c r="I364" s="24">
        <f>IF(A364="","",SUM(D364,G364,H364))</f>
        <v/>
      </c>
      <c r="J364" s="24">
        <f>IF(OR(C364="",F364=""),"",MAX(0,C364-F364))</f>
        <v/>
      </c>
    </row>
    <row r="365">
      <c r="A365" s="25">
        <f>IF(OR('Ammortamento'!$B$5="",'Ammortamento'!$B$6="",ROW()-17&gt;'Ammortamento'!$B$6*12),"",ROW()-17)</f>
        <v/>
      </c>
      <c r="B365" s="26">
        <f>IF(OR(A365="",'Ammortamento'!$B$9=""),"",EDATE('Ammortamento'!$B$9,A365-1))</f>
        <v/>
      </c>
      <c r="C365" s="27">
        <f>IF(OR(A365="",'Ammortamento'!$B$5=""),"",IF(A365=1,'Ammortamento'!$B$5,J364))</f>
        <v/>
      </c>
      <c r="D365" s="27">
        <f>IF(OR(A365="",C365=""),"",IFERROR(-PMT('Ammortamento'!$B$7/12,'Ammortamento'!$B$6*12,'Ammortamento'!$B$5),0))</f>
        <v/>
      </c>
      <c r="E365" s="27">
        <f>IF(OR(A365="",C365=""),"",C365*'Ammortamento'!$B$7/12)</f>
        <v/>
      </c>
      <c r="F365" s="27">
        <f>IF(OR(D365="",E365=""),"",MAX(0,D365-E365))</f>
        <v/>
      </c>
      <c r="G365" s="27">
        <f>IF(A365="","",'Ammortamento'!$B$12/12)</f>
        <v/>
      </c>
      <c r="H365" s="27">
        <f>IF(A365="","",SUM('Ammortamento'!$B$13/12,'Ammortamento'!$B$14))</f>
        <v/>
      </c>
      <c r="I365" s="27">
        <f>IF(A365="","",SUM(D365,G365,H365))</f>
        <v/>
      </c>
      <c r="J365" s="27">
        <f>IF(OR(C365="",F365=""),"",MAX(0,C365-F365))</f>
        <v/>
      </c>
    </row>
    <row r="366">
      <c r="A366" s="22">
        <f>IF(OR('Ammortamento'!$B$5="",'Ammortamento'!$B$6="",ROW()-17&gt;'Ammortamento'!$B$6*12),"",ROW()-17)</f>
        <v/>
      </c>
      <c r="B366" s="23">
        <f>IF(OR(A366="",'Ammortamento'!$B$9=""),"",EDATE('Ammortamento'!$B$9,A366-1))</f>
        <v/>
      </c>
      <c r="C366" s="24">
        <f>IF(OR(A366="",'Ammortamento'!$B$5=""),"",IF(A366=1,'Ammortamento'!$B$5,J365))</f>
        <v/>
      </c>
      <c r="D366" s="24">
        <f>IF(OR(A366="",C366=""),"",IFERROR(-PMT('Ammortamento'!$B$7/12,'Ammortamento'!$B$6*12,'Ammortamento'!$B$5),0))</f>
        <v/>
      </c>
      <c r="E366" s="24">
        <f>IF(OR(A366="",C366=""),"",C366*'Ammortamento'!$B$7/12)</f>
        <v/>
      </c>
      <c r="F366" s="24">
        <f>IF(OR(D366="",E366=""),"",MAX(0,D366-E366))</f>
        <v/>
      </c>
      <c r="G366" s="24">
        <f>IF(A366="","",'Ammortamento'!$B$12/12)</f>
        <v/>
      </c>
      <c r="H366" s="24">
        <f>IF(A366="","",SUM('Ammortamento'!$B$13/12,'Ammortamento'!$B$14))</f>
        <v/>
      </c>
      <c r="I366" s="24">
        <f>IF(A366="","",SUM(D366,G366,H366))</f>
        <v/>
      </c>
      <c r="J366" s="24">
        <f>IF(OR(C366="",F366=""),"",MAX(0,C366-F366))</f>
        <v/>
      </c>
    </row>
    <row r="367">
      <c r="A367" s="25">
        <f>IF(OR('Ammortamento'!$B$5="",'Ammortamento'!$B$6="",ROW()-17&gt;'Ammortamento'!$B$6*12),"",ROW()-17)</f>
        <v/>
      </c>
      <c r="B367" s="26">
        <f>IF(OR(A367="",'Ammortamento'!$B$9=""),"",EDATE('Ammortamento'!$B$9,A367-1))</f>
        <v/>
      </c>
      <c r="C367" s="27">
        <f>IF(OR(A367="",'Ammortamento'!$B$5=""),"",IF(A367=1,'Ammortamento'!$B$5,J366))</f>
        <v/>
      </c>
      <c r="D367" s="27">
        <f>IF(OR(A367="",C367=""),"",IFERROR(-PMT('Ammortamento'!$B$7/12,'Ammortamento'!$B$6*12,'Ammortamento'!$B$5),0))</f>
        <v/>
      </c>
      <c r="E367" s="27">
        <f>IF(OR(A367="",C367=""),"",C367*'Ammortamento'!$B$7/12)</f>
        <v/>
      </c>
      <c r="F367" s="27">
        <f>IF(OR(D367="",E367=""),"",MAX(0,D367-E367))</f>
        <v/>
      </c>
      <c r="G367" s="27">
        <f>IF(A367="","",'Ammortamento'!$B$12/12)</f>
        <v/>
      </c>
      <c r="H367" s="27">
        <f>IF(A367="","",SUM('Ammortamento'!$B$13/12,'Ammortamento'!$B$14))</f>
        <v/>
      </c>
      <c r="I367" s="27">
        <f>IF(A367="","",SUM(D367,G367,H367))</f>
        <v/>
      </c>
      <c r="J367" s="27">
        <f>IF(OR(C367="",F367=""),"",MAX(0,C367-F367))</f>
        <v/>
      </c>
    </row>
    <row r="368">
      <c r="A368" s="22">
        <f>IF(OR('Ammortamento'!$B$5="",'Ammortamento'!$B$6="",ROW()-17&gt;'Ammortamento'!$B$6*12),"",ROW()-17)</f>
        <v/>
      </c>
      <c r="B368" s="23">
        <f>IF(OR(A368="",'Ammortamento'!$B$9=""),"",EDATE('Ammortamento'!$B$9,A368-1))</f>
        <v/>
      </c>
      <c r="C368" s="24">
        <f>IF(OR(A368="",'Ammortamento'!$B$5=""),"",IF(A368=1,'Ammortamento'!$B$5,J367))</f>
        <v/>
      </c>
      <c r="D368" s="24">
        <f>IF(OR(A368="",C368=""),"",IFERROR(-PMT('Ammortamento'!$B$7/12,'Ammortamento'!$B$6*12,'Ammortamento'!$B$5),0))</f>
        <v/>
      </c>
      <c r="E368" s="24">
        <f>IF(OR(A368="",C368=""),"",C368*'Ammortamento'!$B$7/12)</f>
        <v/>
      </c>
      <c r="F368" s="24">
        <f>IF(OR(D368="",E368=""),"",MAX(0,D368-E368))</f>
        <v/>
      </c>
      <c r="G368" s="24">
        <f>IF(A368="","",'Ammortamento'!$B$12/12)</f>
        <v/>
      </c>
      <c r="H368" s="24">
        <f>IF(A368="","",SUM('Ammortamento'!$B$13/12,'Ammortamento'!$B$14))</f>
        <v/>
      </c>
      <c r="I368" s="24">
        <f>IF(A368="","",SUM(D368,G368,H368))</f>
        <v/>
      </c>
      <c r="J368" s="24">
        <f>IF(OR(C368="",F368=""),"",MAX(0,C368-F368))</f>
        <v/>
      </c>
    </row>
    <row r="369">
      <c r="A369" s="25">
        <f>IF(OR('Ammortamento'!$B$5="",'Ammortamento'!$B$6="",ROW()-17&gt;'Ammortamento'!$B$6*12),"",ROW()-17)</f>
        <v/>
      </c>
      <c r="B369" s="26">
        <f>IF(OR(A369="",'Ammortamento'!$B$9=""),"",EDATE('Ammortamento'!$B$9,A369-1))</f>
        <v/>
      </c>
      <c r="C369" s="27">
        <f>IF(OR(A369="",'Ammortamento'!$B$5=""),"",IF(A369=1,'Ammortamento'!$B$5,J368))</f>
        <v/>
      </c>
      <c r="D369" s="27">
        <f>IF(OR(A369="",C369=""),"",IFERROR(-PMT('Ammortamento'!$B$7/12,'Ammortamento'!$B$6*12,'Ammortamento'!$B$5),0))</f>
        <v/>
      </c>
      <c r="E369" s="27">
        <f>IF(OR(A369="",C369=""),"",C369*'Ammortamento'!$B$7/12)</f>
        <v/>
      </c>
      <c r="F369" s="27">
        <f>IF(OR(D369="",E369=""),"",MAX(0,D369-E369))</f>
        <v/>
      </c>
      <c r="G369" s="27">
        <f>IF(A369="","",'Ammortamento'!$B$12/12)</f>
        <v/>
      </c>
      <c r="H369" s="27">
        <f>IF(A369="","",SUM('Ammortamento'!$B$13/12,'Ammortamento'!$B$14))</f>
        <v/>
      </c>
      <c r="I369" s="27">
        <f>IF(A369="","",SUM(D369,G369,H369))</f>
        <v/>
      </c>
      <c r="J369" s="27">
        <f>IF(OR(C369="",F369=""),"",MAX(0,C369-F369))</f>
        <v/>
      </c>
    </row>
    <row r="370">
      <c r="A370" s="22">
        <f>IF(OR('Ammortamento'!$B$5="",'Ammortamento'!$B$6="",ROW()-17&gt;'Ammortamento'!$B$6*12),"",ROW()-17)</f>
        <v/>
      </c>
      <c r="B370" s="23">
        <f>IF(OR(A370="",'Ammortamento'!$B$9=""),"",EDATE('Ammortamento'!$B$9,A370-1))</f>
        <v/>
      </c>
      <c r="C370" s="24">
        <f>IF(OR(A370="",'Ammortamento'!$B$5=""),"",IF(A370=1,'Ammortamento'!$B$5,J369))</f>
        <v/>
      </c>
      <c r="D370" s="24">
        <f>IF(OR(A370="",C370=""),"",IFERROR(-PMT('Ammortamento'!$B$7/12,'Ammortamento'!$B$6*12,'Ammortamento'!$B$5),0))</f>
        <v/>
      </c>
      <c r="E370" s="24">
        <f>IF(OR(A370="",C370=""),"",C370*'Ammortamento'!$B$7/12)</f>
        <v/>
      </c>
      <c r="F370" s="24">
        <f>IF(OR(D370="",E370=""),"",MAX(0,D370-E370))</f>
        <v/>
      </c>
      <c r="G370" s="24">
        <f>IF(A370="","",'Ammortamento'!$B$12/12)</f>
        <v/>
      </c>
      <c r="H370" s="24">
        <f>IF(A370="","",SUM('Ammortamento'!$B$13/12,'Ammortamento'!$B$14))</f>
        <v/>
      </c>
      <c r="I370" s="24">
        <f>IF(A370="","",SUM(D370,G370,H370))</f>
        <v/>
      </c>
      <c r="J370" s="24">
        <f>IF(OR(C370="",F370=""),"",MAX(0,C370-F370))</f>
        <v/>
      </c>
    </row>
    <row r="371">
      <c r="A371" s="25">
        <f>IF(OR('Ammortamento'!$B$5="",'Ammortamento'!$B$6="",ROW()-17&gt;'Ammortamento'!$B$6*12),"",ROW()-17)</f>
        <v/>
      </c>
      <c r="B371" s="26">
        <f>IF(OR(A371="",'Ammortamento'!$B$9=""),"",EDATE('Ammortamento'!$B$9,A371-1))</f>
        <v/>
      </c>
      <c r="C371" s="27">
        <f>IF(OR(A371="",'Ammortamento'!$B$5=""),"",IF(A371=1,'Ammortamento'!$B$5,J370))</f>
        <v/>
      </c>
      <c r="D371" s="27">
        <f>IF(OR(A371="",C371=""),"",IFERROR(-PMT('Ammortamento'!$B$7/12,'Ammortamento'!$B$6*12,'Ammortamento'!$B$5),0))</f>
        <v/>
      </c>
      <c r="E371" s="27">
        <f>IF(OR(A371="",C371=""),"",C371*'Ammortamento'!$B$7/12)</f>
        <v/>
      </c>
      <c r="F371" s="27">
        <f>IF(OR(D371="",E371=""),"",MAX(0,D371-E371))</f>
        <v/>
      </c>
      <c r="G371" s="27">
        <f>IF(A371="","",'Ammortamento'!$B$12/12)</f>
        <v/>
      </c>
      <c r="H371" s="27">
        <f>IF(A371="","",SUM('Ammortamento'!$B$13/12,'Ammortamento'!$B$14))</f>
        <v/>
      </c>
      <c r="I371" s="27">
        <f>IF(A371="","",SUM(D371,G371,H371))</f>
        <v/>
      </c>
      <c r="J371" s="27">
        <f>IF(OR(C371="",F371=""),"",MAX(0,C371-F371))</f>
        <v/>
      </c>
    </row>
    <row r="372">
      <c r="A372" s="22">
        <f>IF(OR('Ammortamento'!$B$5="",'Ammortamento'!$B$6="",ROW()-17&gt;'Ammortamento'!$B$6*12),"",ROW()-17)</f>
        <v/>
      </c>
      <c r="B372" s="23">
        <f>IF(OR(A372="",'Ammortamento'!$B$9=""),"",EDATE('Ammortamento'!$B$9,A372-1))</f>
        <v/>
      </c>
      <c r="C372" s="24">
        <f>IF(OR(A372="",'Ammortamento'!$B$5=""),"",IF(A372=1,'Ammortamento'!$B$5,J371))</f>
        <v/>
      </c>
      <c r="D372" s="24">
        <f>IF(OR(A372="",C372=""),"",IFERROR(-PMT('Ammortamento'!$B$7/12,'Ammortamento'!$B$6*12,'Ammortamento'!$B$5),0))</f>
        <v/>
      </c>
      <c r="E372" s="24">
        <f>IF(OR(A372="",C372=""),"",C372*'Ammortamento'!$B$7/12)</f>
        <v/>
      </c>
      <c r="F372" s="24">
        <f>IF(OR(D372="",E372=""),"",MAX(0,D372-E372))</f>
        <v/>
      </c>
      <c r="G372" s="24">
        <f>IF(A372="","",'Ammortamento'!$B$12/12)</f>
        <v/>
      </c>
      <c r="H372" s="24">
        <f>IF(A372="","",SUM('Ammortamento'!$B$13/12,'Ammortamento'!$B$14))</f>
        <v/>
      </c>
      <c r="I372" s="24">
        <f>IF(A372="","",SUM(D372,G372,H372))</f>
        <v/>
      </c>
      <c r="J372" s="24">
        <f>IF(OR(C372="",F372=""),"",MAX(0,C372-F372))</f>
        <v/>
      </c>
    </row>
    <row r="373">
      <c r="A373" s="25">
        <f>IF(OR('Ammortamento'!$B$5="",'Ammortamento'!$B$6="",ROW()-17&gt;'Ammortamento'!$B$6*12),"",ROW()-17)</f>
        <v/>
      </c>
      <c r="B373" s="26">
        <f>IF(OR(A373="",'Ammortamento'!$B$9=""),"",EDATE('Ammortamento'!$B$9,A373-1))</f>
        <v/>
      </c>
      <c r="C373" s="27">
        <f>IF(OR(A373="",'Ammortamento'!$B$5=""),"",IF(A373=1,'Ammortamento'!$B$5,J372))</f>
        <v/>
      </c>
      <c r="D373" s="27">
        <f>IF(OR(A373="",C373=""),"",IFERROR(-PMT('Ammortamento'!$B$7/12,'Ammortamento'!$B$6*12,'Ammortamento'!$B$5),0))</f>
        <v/>
      </c>
      <c r="E373" s="27">
        <f>IF(OR(A373="",C373=""),"",C373*'Ammortamento'!$B$7/12)</f>
        <v/>
      </c>
      <c r="F373" s="27">
        <f>IF(OR(D373="",E373=""),"",MAX(0,D373-E373))</f>
        <v/>
      </c>
      <c r="G373" s="27">
        <f>IF(A373="","",'Ammortamento'!$B$12/12)</f>
        <v/>
      </c>
      <c r="H373" s="27">
        <f>IF(A373="","",SUM('Ammortamento'!$B$13/12,'Ammortamento'!$B$14))</f>
        <v/>
      </c>
      <c r="I373" s="27">
        <f>IF(A373="","",SUM(D373,G373,H373))</f>
        <v/>
      </c>
      <c r="J373" s="27">
        <f>IF(OR(C373="",F373=""),"",MAX(0,C373-F373))</f>
        <v/>
      </c>
    </row>
    <row r="374">
      <c r="A374" s="22">
        <f>IF(OR('Ammortamento'!$B$5="",'Ammortamento'!$B$6="",ROW()-17&gt;'Ammortamento'!$B$6*12),"",ROW()-17)</f>
        <v/>
      </c>
      <c r="B374" s="23">
        <f>IF(OR(A374="",'Ammortamento'!$B$9=""),"",EDATE('Ammortamento'!$B$9,A374-1))</f>
        <v/>
      </c>
      <c r="C374" s="24">
        <f>IF(OR(A374="",'Ammortamento'!$B$5=""),"",IF(A374=1,'Ammortamento'!$B$5,J373))</f>
        <v/>
      </c>
      <c r="D374" s="24">
        <f>IF(OR(A374="",C374=""),"",IFERROR(-PMT('Ammortamento'!$B$7/12,'Ammortamento'!$B$6*12,'Ammortamento'!$B$5),0))</f>
        <v/>
      </c>
      <c r="E374" s="24">
        <f>IF(OR(A374="",C374=""),"",C374*'Ammortamento'!$B$7/12)</f>
        <v/>
      </c>
      <c r="F374" s="24">
        <f>IF(OR(D374="",E374=""),"",MAX(0,D374-E374))</f>
        <v/>
      </c>
      <c r="G374" s="24">
        <f>IF(A374="","",'Ammortamento'!$B$12/12)</f>
        <v/>
      </c>
      <c r="H374" s="24">
        <f>IF(A374="","",SUM('Ammortamento'!$B$13/12,'Ammortamento'!$B$14))</f>
        <v/>
      </c>
      <c r="I374" s="24">
        <f>IF(A374="","",SUM(D374,G374,H374))</f>
        <v/>
      </c>
      <c r="J374" s="24">
        <f>IF(OR(C374="",F374=""),"",MAX(0,C374-F374))</f>
        <v/>
      </c>
    </row>
    <row r="375">
      <c r="A375" s="25">
        <f>IF(OR('Ammortamento'!$B$5="",'Ammortamento'!$B$6="",ROW()-17&gt;'Ammortamento'!$B$6*12),"",ROW()-17)</f>
        <v/>
      </c>
      <c r="B375" s="26">
        <f>IF(OR(A375="",'Ammortamento'!$B$9=""),"",EDATE('Ammortamento'!$B$9,A375-1))</f>
        <v/>
      </c>
      <c r="C375" s="27">
        <f>IF(OR(A375="",'Ammortamento'!$B$5=""),"",IF(A375=1,'Ammortamento'!$B$5,J374))</f>
        <v/>
      </c>
      <c r="D375" s="27">
        <f>IF(OR(A375="",C375=""),"",IFERROR(-PMT('Ammortamento'!$B$7/12,'Ammortamento'!$B$6*12,'Ammortamento'!$B$5),0))</f>
        <v/>
      </c>
      <c r="E375" s="27">
        <f>IF(OR(A375="",C375=""),"",C375*'Ammortamento'!$B$7/12)</f>
        <v/>
      </c>
      <c r="F375" s="27">
        <f>IF(OR(D375="",E375=""),"",MAX(0,D375-E375))</f>
        <v/>
      </c>
      <c r="G375" s="27">
        <f>IF(A375="","",'Ammortamento'!$B$12/12)</f>
        <v/>
      </c>
      <c r="H375" s="27">
        <f>IF(A375="","",SUM('Ammortamento'!$B$13/12,'Ammortamento'!$B$14))</f>
        <v/>
      </c>
      <c r="I375" s="27">
        <f>IF(A375="","",SUM(D375,G375,H375))</f>
        <v/>
      </c>
      <c r="J375" s="27">
        <f>IF(OR(C375="",F375=""),"",MAX(0,C375-F375))</f>
        <v/>
      </c>
    </row>
    <row r="376">
      <c r="A376" s="22">
        <f>IF(OR('Ammortamento'!$B$5="",'Ammortamento'!$B$6="",ROW()-17&gt;'Ammortamento'!$B$6*12),"",ROW()-17)</f>
        <v/>
      </c>
      <c r="B376" s="23">
        <f>IF(OR(A376="",'Ammortamento'!$B$9=""),"",EDATE('Ammortamento'!$B$9,A376-1))</f>
        <v/>
      </c>
      <c r="C376" s="24">
        <f>IF(OR(A376="",'Ammortamento'!$B$5=""),"",IF(A376=1,'Ammortamento'!$B$5,J375))</f>
        <v/>
      </c>
      <c r="D376" s="24">
        <f>IF(OR(A376="",C376=""),"",IFERROR(-PMT('Ammortamento'!$B$7/12,'Ammortamento'!$B$6*12,'Ammortamento'!$B$5),0))</f>
        <v/>
      </c>
      <c r="E376" s="24">
        <f>IF(OR(A376="",C376=""),"",C376*'Ammortamento'!$B$7/12)</f>
        <v/>
      </c>
      <c r="F376" s="24">
        <f>IF(OR(D376="",E376=""),"",MAX(0,D376-E376))</f>
        <v/>
      </c>
      <c r="G376" s="24">
        <f>IF(A376="","",'Ammortamento'!$B$12/12)</f>
        <v/>
      </c>
      <c r="H376" s="24">
        <f>IF(A376="","",SUM('Ammortamento'!$B$13/12,'Ammortamento'!$B$14))</f>
        <v/>
      </c>
      <c r="I376" s="24">
        <f>IF(A376="","",SUM(D376,G376,H376))</f>
        <v/>
      </c>
      <c r="J376" s="24">
        <f>IF(OR(C376="",F376=""),"",MAX(0,C376-F376))</f>
        <v/>
      </c>
    </row>
    <row r="377">
      <c r="A377" s="25">
        <f>IF(OR('Ammortamento'!$B$5="",'Ammortamento'!$B$6="",ROW()-17&gt;'Ammortamento'!$B$6*12),"",ROW()-17)</f>
        <v/>
      </c>
      <c r="B377" s="26">
        <f>IF(OR(A377="",'Ammortamento'!$B$9=""),"",EDATE('Ammortamento'!$B$9,A377-1))</f>
        <v/>
      </c>
      <c r="C377" s="27">
        <f>IF(OR(A377="",'Ammortamento'!$B$5=""),"",IF(A377=1,'Ammortamento'!$B$5,J376))</f>
        <v/>
      </c>
      <c r="D377" s="27">
        <f>IF(OR(A377="",C377=""),"",IFERROR(-PMT('Ammortamento'!$B$7/12,'Ammortamento'!$B$6*12,'Ammortamento'!$B$5),0))</f>
        <v/>
      </c>
      <c r="E377" s="27">
        <f>IF(OR(A377="",C377=""),"",C377*'Ammortamento'!$B$7/12)</f>
        <v/>
      </c>
      <c r="F377" s="27">
        <f>IF(OR(D377="",E377=""),"",MAX(0,D377-E377))</f>
        <v/>
      </c>
      <c r="G377" s="27">
        <f>IF(A377="","",'Ammortamento'!$B$12/12)</f>
        <v/>
      </c>
      <c r="H377" s="27">
        <f>IF(A377="","",SUM('Ammortamento'!$B$13/12,'Ammortamento'!$B$14))</f>
        <v/>
      </c>
      <c r="I377" s="27">
        <f>IF(A377="","",SUM(D377,G377,H377))</f>
        <v/>
      </c>
      <c r="J377" s="27">
        <f>IF(OR(C377="",F377=""),"",MAX(0,C377-F377))</f>
        <v/>
      </c>
    </row>
    <row r="378"/>
    <row r="379">
      <c r="A379" s="6" t="inlineStr">
        <is>
          <t>Totali piano</t>
        </is>
      </c>
      <c r="D379" s="28">
        <f>SUM(D18:D377)</f>
        <v/>
      </c>
      <c r="E379" s="28">
        <f>SUM(E18:E377)</f>
        <v/>
      </c>
      <c r="F379" s="28">
        <f>SUM(F18:F377)</f>
        <v/>
      </c>
      <c r="G379" s="28">
        <f>SUM(G18:G377)</f>
        <v/>
      </c>
      <c r="H379" s="28">
        <f>SUM(H18:H377)</f>
        <v/>
      </c>
      <c r="I379" s="28">
        <f>SUM(I18:I377)</f>
        <v/>
      </c>
    </row>
  </sheetData>
  <autoFilter ref="A17:J377"/>
  <mergeCells count="1">
    <mergeCell ref="A1:J1"/>
  </mergeCells>
  <dataValidations count="2">
    <dataValidation sqref="B3" showErrorMessage="1" showInputMessage="1" allowBlank="1" type="list">
      <formula1>'Confronto Mutui'!$A$12:$A$111</formula1>
    </dataValidation>
    <dataValidation sqref="B9" showErrorMessage="1" showInputMessage="1" allowBlank="1" type="date" operator="greaterThan">
      <formula1>1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15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4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</cols>
  <sheetData>
    <row r="1" ht="28" customHeight="1">
      <c r="A1" s="1" t="inlineStr">
        <is>
          <t>Dashboard - Confronto e Sostenibilità Mutui</t>
        </is>
      </c>
    </row>
    <row r="2"/>
    <row r="3">
      <c r="A3" s="16" t="inlineStr">
        <is>
          <t>Importo medio finanziato</t>
        </is>
      </c>
      <c r="B3" s="29">
        <f>IFERROR(AVERAGE('Confronto Mutui'!$I$12:$I$111),0)</f>
        <v/>
      </c>
    </row>
    <row r="4">
      <c r="A4" s="16" t="inlineStr">
        <is>
          <t>Rata mensile media</t>
        </is>
      </c>
      <c r="B4" s="29">
        <f>IFERROR(AVERAGE('Confronto Mutui'!$U$12:$U$111),0)</f>
        <v/>
      </c>
    </row>
    <row r="5">
      <c r="A5" s="16" t="inlineStr">
        <is>
          <t>TAEG minimo</t>
        </is>
      </c>
      <c r="B5" s="30">
        <f>IFERROR(MIN('Confronto Mutui'!$X$12:$X$111),0)</f>
        <v/>
      </c>
    </row>
    <row r="6">
      <c r="A6" s="16" t="inlineStr">
        <is>
          <t>TAEG massimo</t>
        </is>
      </c>
      <c r="B6" s="30">
        <f>IFERROR(MAX('Confronto Mutui'!$X$12:$X$111),0)</f>
        <v/>
      </c>
    </row>
    <row r="7">
      <c r="A7" s="16" t="inlineStr">
        <is>
          <t>Mutuo con TAEG più conveniente</t>
        </is>
      </c>
      <c r="B7" s="31">
        <f>IFERROR(INDEX('Confronto Mutui'!$B$12:$B$111,MATCH($B$5,'Confronto Mutui'!$X$12:$X$111,0)),"")</f>
        <v/>
      </c>
    </row>
    <row r="8">
      <c r="A8" s="16" t="inlineStr">
        <is>
          <t>Interessi complessivi offerta selezionata</t>
        </is>
      </c>
      <c r="B8" s="29">
        <f>IFERROR(VLOOKUP('Ammortamento'!$B$3,'Confronto Mutui'!$A$12:$AA$111,22,FALSE),0)</f>
        <v/>
      </c>
    </row>
    <row r="9">
      <c r="A9" s="16" t="inlineStr">
        <is>
          <t>Debito residuo dopo 5 anni</t>
        </is>
      </c>
      <c r="B9" s="29">
        <f>IFERROR(INDEX('Ammortamento'!$J$18:$J$377,MATCH(60,'Ammortamento'!$A$18:$A$377,0)),0)</f>
        <v/>
      </c>
    </row>
    <row r="10">
      <c r="A10" s="16" t="inlineStr">
        <is>
          <t>Debito residuo dopo 10 anni</t>
        </is>
      </c>
      <c r="B10" s="29">
        <f>IFERROR(INDEX('Ammortamento'!$J$18:$J$377,MATCH(120,'Ammortamento'!$A$18:$A$377,0)),0)</f>
        <v/>
      </c>
    </row>
    <row r="11">
      <c r="A11" s="16" t="inlineStr">
        <is>
          <t>Debito residuo dopo 15 anni</t>
        </is>
      </c>
      <c r="B11" s="29">
        <f>IFERROR(INDEX('Ammortamento'!$J$18:$J$377,MATCH(180,'Ammortamento'!$A$18:$A$377,0)),0)</f>
        <v/>
      </c>
    </row>
    <row r="12">
      <c r="A12" s="16" t="inlineStr">
        <is>
          <t>Incidenza rata su rata sostenibile</t>
        </is>
      </c>
      <c r="B12" s="30">
        <f>IFERROR('Ammortamento'!$B$10/'Ammortamento'!$B$15,0)</f>
        <v/>
      </c>
    </row>
    <row r="13">
      <c r="A13" s="16" t="inlineStr">
        <is>
          <t>Esito rata offerta selezionata</t>
        </is>
      </c>
      <c r="B13" s="31">
        <f>IFERROR(VLOOKUP('Ammortamento'!$B$3,'Confronto Mutui'!$A$12:$AA$111,26,FALSE),"")</f>
        <v/>
      </c>
    </row>
    <row r="14"/>
    <row r="15">
      <c r="A15" s="32" t="inlineStr">
        <is>
          <t>L'offerta selezionata viene aggiornata modificando l'ID nel foglio Ammortamento.</t>
        </is>
      </c>
      <c r="B15" s="33" t="n"/>
      <c r="C15" s="33" t="n"/>
      <c r="D15" s="33" t="n"/>
      <c r="E15" s="33" t="n"/>
      <c r="F15" s="34" t="n"/>
    </row>
  </sheetData>
  <mergeCells count="2">
    <mergeCell ref="A1:P1"/>
    <mergeCell ref="A15:F15"/>
  </mergeCells>
  <conditionalFormatting sqref="B12">
    <cfRule type="expression" priority="1" dxfId="0" stopIfTrue="1">
      <formula>$B$12&lt;=1</formula>
    </cfRule>
    <cfRule type="expression" priority="2" dxfId="1" stopIfTrue="1">
      <formula>$B$12&gt;1</formula>
    </cfRule>
  </conditionalFormatting>
  <conditionalFormatting sqref="B13">
    <cfRule type="expression" priority="3" dxfId="0" stopIfTrue="1">
      <formula>$B$13="Sostenibile"</formula>
    </cfRule>
    <cfRule type="expression" priority="4" dxfId="1" stopIfTrue="1">
      <formula>$B$13="Da verificare"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105" customWidth="1" min="2" max="2"/>
  </cols>
  <sheetData>
    <row r="1" ht="28" customHeight="1">
      <c r="A1" s="1" t="inlineStr">
        <is>
          <t>Istruzioni per il Calcolo TAEG Mutuo</t>
        </is>
      </c>
    </row>
    <row r="2"/>
    <row r="3">
      <c r="A3" s="16" t="inlineStr">
        <is>
          <t>Foglio</t>
        </is>
      </c>
      <c r="B3" s="35" t="inlineStr">
        <is>
          <t>Indicazioni operative</t>
        </is>
      </c>
    </row>
    <row r="4" ht="38" customHeight="1">
      <c r="A4" s="16" t="inlineStr">
        <is>
          <t>Confronto Mutui</t>
        </is>
      </c>
      <c r="B4" s="35" t="inlineStr">
        <is>
          <t>Inserire o aggiornare le offerte nelle righe da 12 a 111. Le celle gialle sono modificabili; le celle azzurre contengono formule.</t>
        </is>
      </c>
    </row>
    <row r="5" ht="38" customHeight="1">
      <c r="A5" s="16" t="inlineStr">
        <is>
          <t>Ammortamento</t>
        </is>
      </c>
      <c r="B5" s="35" t="inlineStr">
        <is>
          <t>Selezionare l'ID offerta e la data della prima rata. Il piano calcola fino a 360 rate mensili e resta vuoto oltre la durata scelta.</t>
        </is>
      </c>
    </row>
    <row r="6" ht="38" customHeight="1">
      <c r="A6" s="16" t="inlineStr">
        <is>
          <t>Dashboard</t>
        </is>
      </c>
      <c r="B6" s="35" t="inlineStr">
        <is>
          <t>Consultare gli indicatori, i debiti residui dopo 5, 10 e 15 anni e i grafici di confronto delle offerte.</t>
        </is>
      </c>
    </row>
    <row r="7" ht="38" customHeight="1"/>
    <row r="8" ht="38" customHeight="1">
      <c r="A8" s="16" t="inlineStr">
        <is>
          <t>Differenza tra TAN e TAEG</t>
        </is>
      </c>
      <c r="B8" s="35" t="inlineStr">
        <is>
          <t>Il TAN è il tasso annuo nominale applicato al capitale finanziato. Il TAEG esprime il costo complessivo annuo del mutuo includendo interessi e costi previsti.</t>
        </is>
      </c>
    </row>
    <row r="9" ht="38" customHeight="1">
      <c r="A9" s="16" t="inlineStr">
        <is>
          <t>Costi inclusi nella stima</t>
        </is>
      </c>
      <c r="B9" s="35" t="inlineStr">
        <is>
          <t>La stima considera interessi, istruttoria, perizia, imposta sostitutiva, polizze obbligatorie, altre spese annue e commissioni di incasso rata.</t>
        </is>
      </c>
    </row>
    <row r="10" ht="38" customHeight="1">
      <c r="A10" s="16" t="inlineStr">
        <is>
          <t>Verifica bancaria</t>
        </is>
      </c>
      <c r="B10" s="35" t="inlineStr">
        <is>
          <t>Il risultato è una stima comparativa. Verificare sempre il prospetto informativo europeo standardizzato SECCI fornito dalla banca prima di assumere decisioni.</t>
        </is>
      </c>
    </row>
    <row r="11" ht="38" customHeight="1">
      <c r="A11" s="16" t="inlineStr">
        <is>
          <t>Riferimenti utili</t>
        </is>
      </c>
      <c r="B11" s="35" t="inlineStr">
        <is>
          <t>Consultare Banca d'Italia, Agenzia delle Entrate e la documentazione contrattuale per imposta sostitutiva, APE, costi notarili e condizioni di erogazione.</t>
        </is>
      </c>
    </row>
    <row r="12" ht="38" customHeight="1">
      <c r="A12" s="16" t="inlineStr">
        <is>
          <t>Nota importante</t>
        </is>
      </c>
      <c r="B12" s="35" t="inlineStr">
        <is>
          <t>Il TAEG reale può variare in base a costi esclusi, arrotondamenti, periodicità delle rate, polizze facoltative e condizioni contrattuali specifiche.</t>
        </is>
      </c>
    </row>
    <row r="13" ht="38" customHeight="1"/>
    <row r="14" ht="38" customHeight="1">
      <c r="A14" s="16" t="inlineStr">
        <is>
          <t>Lettura esito rata</t>
        </is>
      </c>
      <c r="B14" s="35" t="inlineStr">
        <is>
          <t>L'esito è Sostenibile se la rata mensile è uguale o inferiore alla rata sostenibile inserita. In caso contrario compare Da verificare.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2026-09-08T21:19:11Z</dcterms:created>
  <dcterms:modified xmlns:dcterms="http://purl.org/dc/terms/" xmlns:xsi="http://www.w3.org/2001/XMLSchema-instance" xsi:type="dcterms:W3CDTF">2026-09-08T21:19:11Z</dcterms:modified>
</cp:coreProperties>
</file>