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olo millesim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293B"/>
      <sz val="14"/>
    </font>
    <font>
      <i val="1"/>
      <color rgb="00475569"/>
      <sz val="9"/>
    </font>
    <font>
      <b val="1"/>
      <color rgb="00FFFFFF"/>
      <sz val="11"/>
    </font>
    <font>
      <sz val="10"/>
    </font>
    <font>
      <b val="1"/>
      <sz val="10"/>
    </font>
    <font>
      <b val="1"/>
      <color rgb="0016A34A"/>
      <sz val="10"/>
    </font>
    <font>
      <b val="1"/>
      <color rgb="00FFFFFF"/>
      <sz val="10"/>
    </font>
    <font>
      <b val="1"/>
      <color rgb="00C8102E"/>
      <sz val="12"/>
    </font>
    <font>
      <b val="1"/>
      <color rgb="00C8102E"/>
      <sz val="11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FFEF5"/>
      </patternFill>
    </fill>
    <fill>
      <patternFill patternType="solid">
        <fgColor rgb="00E2E8F0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5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4" fontId="4" fillId="4" borderId="1" applyAlignment="1" pivotButton="0" quotePrefix="0" xfId="0">
      <alignment horizontal="center" vertical="center" wrapText="1"/>
    </xf>
    <xf numFmtId="2" fontId="4" fillId="4" borderId="1" applyAlignment="1" pivotButton="0" quotePrefix="0" xfId="0">
      <alignment horizontal="center" vertical="center" wrapText="1"/>
    </xf>
    <xf numFmtId="2" fontId="4" fillId="3" borderId="1" applyAlignment="1" pivotButton="0" quotePrefix="0" xfId="0">
      <alignment horizontal="center" vertical="center" wrapText="1"/>
    </xf>
    <xf numFmtId="4" fontId="4" fillId="3" borderId="1" applyAlignment="1" pivotButton="0" quotePrefix="0" xfId="0">
      <alignment horizontal="center" vertical="center" wrapText="1"/>
    </xf>
    <xf numFmtId="0" fontId="0" fillId="4" borderId="1" pivotButton="0" quotePrefix="0" xfId="0"/>
    <xf numFmtId="2" fontId="0" fillId="4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4" fontId="4" fillId="6" borderId="1" applyAlignment="1" pivotButton="0" quotePrefix="0" xfId="0">
      <alignment horizontal="center" vertical="center" wrapText="1"/>
    </xf>
    <xf numFmtId="2" fontId="4" fillId="6" borderId="1" applyAlignment="1" pivotButton="0" quotePrefix="0" xfId="0">
      <alignment horizontal="center" vertical="center" wrapText="1"/>
    </xf>
    <xf numFmtId="2" fontId="4" fillId="5" borderId="1" applyAlignment="1" pivotButton="0" quotePrefix="0" xfId="0">
      <alignment horizontal="center" vertical="center" wrapText="1"/>
    </xf>
    <xf numFmtId="4" fontId="4" fillId="5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0" fontId="5" fillId="7" borderId="1" pivotButton="0" quotePrefix="0" xfId="0"/>
    <xf numFmtId="4" fontId="5" fillId="7" borderId="1" pivotButton="0" quotePrefix="0" xfId="0"/>
    <xf numFmtId="4" fontId="0" fillId="0" borderId="0" pivotButton="0" quotePrefix="0" xfId="0"/>
    <xf numFmtId="0" fontId="6" fillId="0" borderId="0" pivotButton="0" quotePrefix="0" xfId="0"/>
    <xf numFmtId="0" fontId="5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1" fontId="0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4" fontId="0" fillId="5" borderId="1" applyAlignment="1" pivotButton="0" quotePrefix="0" xfId="0">
      <alignment horizontal="center" vertical="center" wrapText="1"/>
    </xf>
    <xf numFmtId="4" fontId="0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7" fillId="8" borderId="1" pivotButton="0" quotePrefix="0" xfId="0"/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Millesimi per proprietario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'Riepilogo'!G11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'Riepilogo'!$F$12:$F$21</f>
            </numRef>
          </cat>
          <val>
            <numRef>
              <f>'Riepilogo'!$G$12:$G$21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Superficie utile per destinazione</a:t>
            </a:r>
          </a:p>
        </rich>
      </tx>
    </title>
    <plotArea>
      <pieChart>
        <varyColors val="1"/>
        <ser>
          <idx val="0"/>
          <order val="0"/>
          <tx>
            <strRef>
              <f>'Riepilogo'!C11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'Riepilogo'!$A$12:$A$16</f>
            </numRef>
          </cat>
          <val>
            <numRef>
              <f>'Riepilogo'!$C$12:$C$16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7" customWidth="1" min="2" max="2"/>
    <col width="9" customWidth="1" min="3" max="3"/>
    <col width="8" customWidth="1" min="4" max="4"/>
    <col width="20" customWidth="1" min="5" max="5"/>
    <col width="20" customWidth="1" min="6" max="6"/>
    <col width="20" customWidth="1" min="7" max="7"/>
    <col width="13" customWidth="1" min="8" max="8"/>
    <col width="12" customWidth="1" min="9" max="9"/>
    <col width="12" customWidth="1" min="10" max="10"/>
    <col width="11" customWidth="1" min="11" max="11"/>
    <col width="13" customWidth="1" min="12" max="12"/>
    <col width="12" customWidth="1" min="13" max="13"/>
    <col width="13" customWidth="1" min="14" max="14"/>
    <col width="13" customWidth="1" min="15" max="15"/>
    <col width="13" customWidth="1" min="16" max="16"/>
    <col width="14" customWidth="1" min="17" max="17"/>
    <col width="14" customWidth="1" min="18" max="18"/>
    <col width="13" customWidth="1" min="19" max="19"/>
    <col width="24" customWidth="1" min="20" max="20"/>
    <col width="2" customWidth="1" min="21" max="21"/>
    <col width="14" customWidth="1" min="24" max="24"/>
    <col width="12" customWidth="1" min="25" max="25"/>
  </cols>
  <sheetData>
    <row r="1" ht="26" customHeight="1">
      <c r="A1" s="1" t="inlineStr">
        <is>
          <t>CALCOLO MILLESIMI DI PROPRIETÀ — Condominio Via Roma 12, Milano — 30/07/2026</t>
        </is>
      </c>
    </row>
    <row r="2"/>
    <row r="3">
      <c r="A3" s="2" t="inlineStr">
        <is>
          <t>Tabella millesimale generale — modificare solo le celle in giallo chiaro. Il totale millesimi deve essere pari a 1.000.</t>
        </is>
      </c>
    </row>
    <row r="4">
      <c r="X4" s="3" t="inlineStr">
        <is>
          <t>Tabella coefficienti (modificabile)</t>
        </is>
      </c>
    </row>
    <row r="5" ht="42" customHeight="1">
      <c r="A5" s="4" t="inlineStr">
        <is>
          <t>ID unità</t>
        </is>
      </c>
      <c r="B5" s="4" t="inlineStr">
        <is>
          <t>Scala</t>
        </is>
      </c>
      <c r="C5" s="4" t="inlineStr">
        <is>
          <t>Piano</t>
        </is>
      </c>
      <c r="D5" s="4" t="inlineStr">
        <is>
          <t>Interno</t>
        </is>
      </c>
      <c r="E5" s="4" t="inlineStr">
        <is>
          <t>Proprietario</t>
        </is>
      </c>
      <c r="F5" s="4" t="inlineStr">
        <is>
          <t>Codice fiscale</t>
        </is>
      </c>
      <c r="G5" s="4" t="inlineStr">
        <is>
          <t>Indirizzo</t>
        </is>
      </c>
      <c r="H5" s="4" t="inlineStr">
        <is>
          <t>Destinazione</t>
        </is>
      </c>
      <c r="I5" s="4" t="inlineStr">
        <is>
          <t>Superficie catastale (m²)</t>
        </is>
      </c>
      <c r="J5" s="4" t="inlineStr">
        <is>
          <t>Superficie utile (m²)</t>
        </is>
      </c>
      <c r="K5" s="4" t="inlineStr">
        <is>
          <t>Altezza interna (m)</t>
        </is>
      </c>
      <c r="L5" s="4" t="inlineStr">
        <is>
          <t>Coefficiente destinazione</t>
        </is>
      </c>
      <c r="M5" s="4" t="inlineStr">
        <is>
          <t>Coefficiente piano</t>
        </is>
      </c>
      <c r="N5" s="4" t="inlineStr">
        <is>
          <t>Coefficiente esposizione</t>
        </is>
      </c>
      <c r="O5" s="4" t="inlineStr">
        <is>
          <t>Coefficiente luminosità</t>
        </is>
      </c>
      <c r="P5" s="4" t="inlineStr">
        <is>
          <t>Coefficiente vetustà/stato</t>
        </is>
      </c>
      <c r="Q5" s="4" t="inlineStr">
        <is>
          <t>Superficie virtuale (m²)</t>
        </is>
      </c>
      <c r="R5" s="4" t="inlineStr">
        <is>
          <t>Valore proporzionale</t>
        </is>
      </c>
      <c r="S5" s="4" t="inlineStr">
        <is>
          <t>Millesimi proprietà</t>
        </is>
      </c>
      <c r="T5" s="4" t="inlineStr">
        <is>
          <t>Note</t>
        </is>
      </c>
      <c r="X5" s="5" t="inlineStr">
        <is>
          <t>Destinazione</t>
        </is>
      </c>
      <c r="Y5" s="5" t="inlineStr">
        <is>
          <t>Coefficiente</t>
        </is>
      </c>
    </row>
    <row r="6">
      <c r="A6" s="6" t="n"/>
      <c r="B6" s="7" t="inlineStr">
        <is>
          <t>A</t>
        </is>
      </c>
      <c r="C6" s="7" t="inlineStr">
        <is>
          <t>Terra</t>
        </is>
      </c>
      <c r="D6" s="7" t="n">
        <v>1</v>
      </c>
      <c r="E6" s="8" t="inlineStr">
        <is>
          <t>Marco Rossi</t>
        </is>
      </c>
      <c r="F6" s="8" t="inlineStr">
        <is>
          <t>RSSMRC80A01F205X</t>
        </is>
      </c>
      <c r="G6" s="8" t="inlineStr">
        <is>
          <t>Via Roma 12, Milano</t>
        </is>
      </c>
      <c r="H6" s="7" t="inlineStr">
        <is>
          <t>Negozio</t>
        </is>
      </c>
      <c r="I6" s="9" t="n">
        <v>65</v>
      </c>
      <c r="J6" s="9" t="n">
        <v>62</v>
      </c>
      <c r="K6" s="10" t="n">
        <v>3.4</v>
      </c>
      <c r="L6" s="11">
        <f>IFERROR(VLOOKUP(H6,$X$6:$Y$10,2,FALSE),"")</f>
        <v/>
      </c>
      <c r="M6" s="10" t="n">
        <v>0.95</v>
      </c>
      <c r="N6" s="10" t="n">
        <v>1</v>
      </c>
      <c r="O6" s="10" t="n">
        <v>1</v>
      </c>
      <c r="P6" s="10" t="n">
        <v>1</v>
      </c>
      <c r="Q6" s="12">
        <f>IFERROR(J6*L6*M6*N6*O6,0)</f>
        <v/>
      </c>
      <c r="R6" s="12">
        <f>Q6</f>
        <v/>
      </c>
      <c r="S6" s="12">
        <f>IFERROR(R6/SUM($R$6:$R$15)*1000,0)</f>
        <v/>
      </c>
      <c r="T6" s="8" t="inlineStr">
        <is>
          <t>Accesso diretto su strada</t>
        </is>
      </c>
      <c r="X6" s="13" t="inlineStr">
        <is>
          <t>Abitazione</t>
        </is>
      </c>
      <c r="Y6" s="14" t="n">
        <v>1</v>
      </c>
    </row>
    <row r="7">
      <c r="A7" s="15" t="n"/>
      <c r="B7" s="16" t="inlineStr">
        <is>
          <t>A</t>
        </is>
      </c>
      <c r="C7" s="16" t="inlineStr">
        <is>
          <t>Terra</t>
        </is>
      </c>
      <c r="D7" s="16" t="n">
        <v>2</v>
      </c>
      <c r="E7" s="17" t="inlineStr">
        <is>
          <t>Immobiliare Verdi SRL</t>
        </is>
      </c>
      <c r="F7" s="17" t="inlineStr">
        <is>
          <t>PIVA-PLACEHOLDER-001</t>
        </is>
      </c>
      <c r="G7" s="17" t="inlineStr">
        <is>
          <t>Via Roma 12, Milano</t>
        </is>
      </c>
      <c r="H7" s="16" t="inlineStr">
        <is>
          <t>Box</t>
        </is>
      </c>
      <c r="I7" s="18" t="n">
        <v>18</v>
      </c>
      <c r="J7" s="18" t="n">
        <v>17.5</v>
      </c>
      <c r="K7" s="19" t="n">
        <v>2.4</v>
      </c>
      <c r="L7" s="20">
        <f>IFERROR(VLOOKUP(H7,$X$6:$Y$10,2,FALSE),"")</f>
        <v/>
      </c>
      <c r="M7" s="19" t="n">
        <v>0.9</v>
      </c>
      <c r="N7" s="19" t="n">
        <v>1</v>
      </c>
      <c r="O7" s="19" t="n">
        <v>0.95</v>
      </c>
      <c r="P7" s="19" t="n">
        <v>1</v>
      </c>
      <c r="Q7" s="21">
        <f>IFERROR(J7*L7*M7*N7*O7,0)</f>
        <v/>
      </c>
      <c r="R7" s="21">
        <f>Q7</f>
        <v/>
      </c>
      <c r="S7" s="21">
        <f>IFERROR(R7/SUM($R$6:$R$15)*1000,0)</f>
        <v/>
      </c>
      <c r="T7" s="17" t="inlineStr">
        <is>
          <t>Box singolo</t>
        </is>
      </c>
      <c r="X7" s="13" t="inlineStr">
        <is>
          <t>Negozio</t>
        </is>
      </c>
      <c r="Y7" s="14" t="n">
        <v>1.1</v>
      </c>
    </row>
    <row r="8">
      <c r="A8" s="6" t="n"/>
      <c r="B8" s="7" t="inlineStr">
        <is>
          <t>A</t>
        </is>
      </c>
      <c r="C8" s="7" t="inlineStr">
        <is>
          <t>Interrato</t>
        </is>
      </c>
      <c r="D8" s="7" t="n">
        <v>1</v>
      </c>
      <c r="E8" s="8" t="inlineStr">
        <is>
          <t>Immobiliare Verdi SRL</t>
        </is>
      </c>
      <c r="F8" s="8" t="inlineStr">
        <is>
          <t>PIVA-PLACEHOLDER-001</t>
        </is>
      </c>
      <c r="G8" s="8" t="inlineStr">
        <is>
          <t>Via Roma 12, Milano</t>
        </is>
      </c>
      <c r="H8" s="7" t="inlineStr">
        <is>
          <t>Cantina</t>
        </is>
      </c>
      <c r="I8" s="9" t="n">
        <v>12</v>
      </c>
      <c r="J8" s="9" t="n">
        <v>11.5</v>
      </c>
      <c r="K8" s="10" t="n">
        <v>2.2</v>
      </c>
      <c r="L8" s="11">
        <f>IFERROR(VLOOKUP(H8,$X$6:$Y$10,2,FALSE),"")</f>
        <v/>
      </c>
      <c r="M8" s="10" t="n">
        <v>0.85</v>
      </c>
      <c r="N8" s="10" t="n">
        <v>1</v>
      </c>
      <c r="O8" s="10" t="n">
        <v>0.9</v>
      </c>
      <c r="P8" s="10" t="n">
        <v>0.95</v>
      </c>
      <c r="Q8" s="12">
        <f>IFERROR(J8*L8*M8*N8*O8,0)</f>
        <v/>
      </c>
      <c r="R8" s="12">
        <f>Q8</f>
        <v/>
      </c>
      <c r="S8" s="12">
        <f>IFERROR(R8/SUM($R$6:$R$15)*1000,0)</f>
        <v/>
      </c>
      <c r="T8" s="8" t="inlineStr">
        <is>
          <t>Cantina U03</t>
        </is>
      </c>
      <c r="X8" s="13" t="inlineStr">
        <is>
          <t>Ufficio</t>
        </is>
      </c>
      <c r="Y8" s="14" t="n">
        <v>1</v>
      </c>
    </row>
    <row r="9">
      <c r="A9" s="15" t="n"/>
      <c r="B9" s="16" t="inlineStr">
        <is>
          <t>A</t>
        </is>
      </c>
      <c r="C9" s="16" t="inlineStr">
        <is>
          <t>Primo</t>
        </is>
      </c>
      <c r="D9" s="16" t="n">
        <v>3</v>
      </c>
      <c r="E9" s="17" t="inlineStr">
        <is>
          <t>Giulia Bianchi</t>
        </is>
      </c>
      <c r="F9" s="17" t="inlineStr">
        <is>
          <t>BNCGLI85B45F205Y</t>
        </is>
      </c>
      <c r="G9" s="17" t="inlineStr">
        <is>
          <t>Via Roma 12, Milano</t>
        </is>
      </c>
      <c r="H9" s="16" t="inlineStr">
        <is>
          <t>Abitazione</t>
        </is>
      </c>
      <c r="I9" s="18" t="n">
        <v>88</v>
      </c>
      <c r="J9" s="18" t="n">
        <v>84</v>
      </c>
      <c r="K9" s="19" t="n">
        <v>2.9</v>
      </c>
      <c r="L9" s="20">
        <f>IFERROR(VLOOKUP(H9,$X$6:$Y$10,2,FALSE),"")</f>
        <v/>
      </c>
      <c r="M9" s="19" t="n">
        <v>1</v>
      </c>
      <c r="N9" s="19" t="n">
        <v>1.05</v>
      </c>
      <c r="O9" s="19" t="n">
        <v>1</v>
      </c>
      <c r="P9" s="19" t="n">
        <v>1</v>
      </c>
      <c r="Q9" s="21">
        <f>IFERROR(J9*L9*M9*N9*O9,0)</f>
        <v/>
      </c>
      <c r="R9" s="21">
        <f>Q9</f>
        <v/>
      </c>
      <c r="S9" s="21">
        <f>IFERROR(R9/SUM($R$6:$R$15)*1000,0)</f>
        <v/>
      </c>
      <c r="T9" s="17" t="inlineStr">
        <is>
          <t>Trilocale</t>
        </is>
      </c>
      <c r="X9" s="13" t="inlineStr">
        <is>
          <t>Box</t>
        </is>
      </c>
      <c r="Y9" s="14" t="n">
        <v>0.5</v>
      </c>
    </row>
    <row r="10">
      <c r="A10" s="6" t="n"/>
      <c r="B10" s="7" t="inlineStr">
        <is>
          <t>A</t>
        </is>
      </c>
      <c r="C10" s="7" t="inlineStr">
        <is>
          <t>Secondo</t>
        </is>
      </c>
      <c r="D10" s="7" t="n">
        <v>4</v>
      </c>
      <c r="E10" s="8" t="inlineStr">
        <is>
          <t>Luca Ferrari</t>
        </is>
      </c>
      <c r="F10" s="8" t="inlineStr">
        <is>
          <t>FRRLCU88C10F205Z</t>
        </is>
      </c>
      <c r="G10" s="8" t="inlineStr">
        <is>
          <t>Via Roma 12, Milano</t>
        </is>
      </c>
      <c r="H10" s="7" t="inlineStr">
        <is>
          <t>Abitazione</t>
        </is>
      </c>
      <c r="I10" s="9" t="n">
        <v>92</v>
      </c>
      <c r="J10" s="9" t="n">
        <v>88</v>
      </c>
      <c r="K10" s="10" t="n">
        <v>2.9</v>
      </c>
      <c r="L10" s="11">
        <f>IFERROR(VLOOKUP(H10,$X$6:$Y$10,2,FALSE),"")</f>
        <v/>
      </c>
      <c r="M10" s="10" t="n">
        <v>1.05</v>
      </c>
      <c r="N10" s="10" t="n">
        <v>1.05</v>
      </c>
      <c r="O10" s="10" t="n">
        <v>1.05</v>
      </c>
      <c r="P10" s="10" t="n">
        <v>1</v>
      </c>
      <c r="Q10" s="12">
        <f>IFERROR(J10*L10*M10*N10*O10,0)</f>
        <v/>
      </c>
      <c r="R10" s="12">
        <f>Q10</f>
        <v/>
      </c>
      <c r="S10" s="12">
        <f>IFERROR(R10/SUM($R$6:$R$15)*1000,0)</f>
        <v/>
      </c>
      <c r="T10" s="8" t="inlineStr">
        <is>
          <t>Trilocale</t>
        </is>
      </c>
      <c r="X10" s="13" t="inlineStr">
        <is>
          <t>Cantina</t>
        </is>
      </c>
      <c r="Y10" s="14" t="n">
        <v>0.3</v>
      </c>
    </row>
    <row r="11">
      <c r="A11" s="15" t="n"/>
      <c r="B11" s="16" t="inlineStr">
        <is>
          <t>A</t>
        </is>
      </c>
      <c r="C11" s="16" t="inlineStr">
        <is>
          <t>Secondo</t>
        </is>
      </c>
      <c r="D11" s="16" t="n">
        <v>5</v>
      </c>
      <c r="E11" s="17" t="inlineStr">
        <is>
          <t>Anna Esposito</t>
        </is>
      </c>
      <c r="F11" s="17" t="inlineStr">
        <is>
          <t>SPSNNA79D55F205W</t>
        </is>
      </c>
      <c r="G11" s="17" t="inlineStr">
        <is>
          <t>Via Roma 12, Milano</t>
        </is>
      </c>
      <c r="H11" s="16" t="inlineStr">
        <is>
          <t>Abitazione</t>
        </is>
      </c>
      <c r="I11" s="18" t="n">
        <v>74</v>
      </c>
      <c r="J11" s="18" t="n">
        <v>71</v>
      </c>
      <c r="K11" s="19" t="n">
        <v>2.9</v>
      </c>
      <c r="L11" s="20">
        <f>IFERROR(VLOOKUP(H11,$X$6:$Y$10,2,FALSE),"")</f>
        <v/>
      </c>
      <c r="M11" s="19" t="n">
        <v>1.05</v>
      </c>
      <c r="N11" s="19" t="n">
        <v>1</v>
      </c>
      <c r="O11" s="19" t="n">
        <v>1</v>
      </c>
      <c r="P11" s="19" t="n">
        <v>0.98</v>
      </c>
      <c r="Q11" s="21">
        <f>IFERROR(J11*L11*M11*N11*O11,0)</f>
        <v/>
      </c>
      <c r="R11" s="21">
        <f>Q11</f>
        <v/>
      </c>
      <c r="S11" s="21">
        <f>IFERROR(R11/SUM($R$6:$R$15)*1000,0)</f>
        <v/>
      </c>
      <c r="T11" s="17" t="inlineStr">
        <is>
          <t>Bilocale</t>
        </is>
      </c>
    </row>
    <row r="12">
      <c r="A12" s="6" t="n"/>
      <c r="B12" s="7" t="inlineStr">
        <is>
          <t>A</t>
        </is>
      </c>
      <c r="C12" s="7" t="inlineStr">
        <is>
          <t>Terzo</t>
        </is>
      </c>
      <c r="D12" s="7" t="n">
        <v>6</v>
      </c>
      <c r="E12" s="8" t="inlineStr">
        <is>
          <t>Francesca Romano</t>
        </is>
      </c>
      <c r="F12" s="8" t="inlineStr">
        <is>
          <t>RMNFNC82E20F205V</t>
        </is>
      </c>
      <c r="G12" s="8" t="inlineStr">
        <is>
          <t>Via Roma 12, Milano</t>
        </is>
      </c>
      <c r="H12" s="7" t="inlineStr">
        <is>
          <t>Abitazione</t>
        </is>
      </c>
      <c r="I12" s="9" t="n">
        <v>105</v>
      </c>
      <c r="J12" s="9" t="n">
        <v>100</v>
      </c>
      <c r="K12" s="10" t="n">
        <v>2.95</v>
      </c>
      <c r="L12" s="11">
        <f>IFERROR(VLOOKUP(H12,$X$6:$Y$10,2,FALSE),"")</f>
        <v/>
      </c>
      <c r="M12" s="10" t="n">
        <v>1.1</v>
      </c>
      <c r="N12" s="10" t="n">
        <v>1.1</v>
      </c>
      <c r="O12" s="10" t="n">
        <v>1.05</v>
      </c>
      <c r="P12" s="10" t="n">
        <v>1</v>
      </c>
      <c r="Q12" s="12">
        <f>IFERROR(J12*L12*M12*N12*O12,0)</f>
        <v/>
      </c>
      <c r="R12" s="12">
        <f>Q12</f>
        <v/>
      </c>
      <c r="S12" s="12">
        <f>IFERROR(R12/SUM($R$6:$R$15)*1000,0)</f>
        <v/>
      </c>
      <c r="T12" s="8" t="inlineStr">
        <is>
          <t>Quadrilocale</t>
        </is>
      </c>
    </row>
    <row r="13">
      <c r="A13" s="15" t="n"/>
      <c r="B13" s="16" t="inlineStr">
        <is>
          <t>A</t>
        </is>
      </c>
      <c r="C13" s="16" t="inlineStr">
        <is>
          <t>Quarto</t>
        </is>
      </c>
      <c r="D13" s="16" t="n">
        <v>7</v>
      </c>
      <c r="E13" s="17" t="inlineStr">
        <is>
          <t>Giuseppe Conti</t>
        </is>
      </c>
      <c r="F13" s="17" t="inlineStr">
        <is>
          <t>CNTGPP75F30F205U</t>
        </is>
      </c>
      <c r="G13" s="17" t="inlineStr">
        <is>
          <t>Via Roma 12, Milano</t>
        </is>
      </c>
      <c r="H13" s="16" t="inlineStr">
        <is>
          <t>Abitazione</t>
        </is>
      </c>
      <c r="I13" s="18" t="n">
        <v>118</v>
      </c>
      <c r="J13" s="18" t="n">
        <v>112</v>
      </c>
      <c r="K13" s="19" t="n">
        <v>3</v>
      </c>
      <c r="L13" s="20">
        <f>IFERROR(VLOOKUP(H13,$X$6:$Y$10,2,FALSE),"")</f>
        <v/>
      </c>
      <c r="M13" s="19" t="n">
        <v>1.15</v>
      </c>
      <c r="N13" s="19" t="n">
        <v>1.15</v>
      </c>
      <c r="O13" s="19" t="n">
        <v>1.1</v>
      </c>
      <c r="P13" s="19" t="n">
        <v>1.02</v>
      </c>
      <c r="Q13" s="21">
        <f>IFERROR(J13*L13*M13*N13*O13,0)</f>
        <v/>
      </c>
      <c r="R13" s="21">
        <f>Q13</f>
        <v/>
      </c>
      <c r="S13" s="21">
        <f>IFERROR(R13/SUM($R$6:$R$15)*1000,0)</f>
        <v/>
      </c>
      <c r="T13" s="17" t="inlineStr">
        <is>
          <t>Attico con terrazzo</t>
        </is>
      </c>
    </row>
    <row r="14">
      <c r="A14" s="6" t="n"/>
      <c r="B14" s="7" t="inlineStr">
        <is>
          <t>A</t>
        </is>
      </c>
      <c r="C14" s="7" t="inlineStr">
        <is>
          <t>Primo</t>
        </is>
      </c>
      <c r="D14" s="7" t="n">
        <v>8</v>
      </c>
      <c r="E14" s="8" t="inlineStr">
        <is>
          <t>Paolo Moretti</t>
        </is>
      </c>
      <c r="F14" s="8" t="inlineStr">
        <is>
          <t>MRTPLA90G15F205T</t>
        </is>
      </c>
      <c r="G14" s="8" t="inlineStr">
        <is>
          <t>Via Roma 12, Milano</t>
        </is>
      </c>
      <c r="H14" s="7" t="inlineStr">
        <is>
          <t>Ufficio</t>
        </is>
      </c>
      <c r="I14" s="9" t="n">
        <v>55</v>
      </c>
      <c r="J14" s="9" t="n">
        <v>52</v>
      </c>
      <c r="K14" s="10" t="n">
        <v>2.85</v>
      </c>
      <c r="L14" s="11">
        <f>IFERROR(VLOOKUP(H14,$X$6:$Y$10,2,FALSE),"")</f>
        <v/>
      </c>
      <c r="M14" s="10" t="n">
        <v>1</v>
      </c>
      <c r="N14" s="10" t="n">
        <v>1</v>
      </c>
      <c r="O14" s="10" t="n">
        <v>1</v>
      </c>
      <c r="P14" s="10" t="n">
        <v>1</v>
      </c>
      <c r="Q14" s="12">
        <f>IFERROR(J14*L14*M14*N14*O14,0)</f>
        <v/>
      </c>
      <c r="R14" s="12">
        <f>Q14</f>
        <v/>
      </c>
      <c r="S14" s="12">
        <f>IFERROR(R14/SUM($R$6:$R$15)*1000,0)</f>
        <v/>
      </c>
      <c r="T14" s="8" t="inlineStr">
        <is>
          <t>Studio professionale</t>
        </is>
      </c>
    </row>
    <row r="15">
      <c r="A15" s="15" t="n"/>
      <c r="B15" s="16" t="inlineStr">
        <is>
          <t>A</t>
        </is>
      </c>
      <c r="C15" s="16" t="inlineStr">
        <is>
          <t>Interrato</t>
        </is>
      </c>
      <c r="D15" s="16" t="n">
        <v>2</v>
      </c>
      <c r="E15" s="17" t="inlineStr">
        <is>
          <t>Elena Ricci</t>
        </is>
      </c>
      <c r="F15" s="17" t="inlineStr">
        <is>
          <t>RCCLNE83H25F205S</t>
        </is>
      </c>
      <c r="G15" s="17" t="inlineStr">
        <is>
          <t>Via Roma 12, Milano</t>
        </is>
      </c>
      <c r="H15" s="16" t="inlineStr">
        <is>
          <t>Box</t>
        </is>
      </c>
      <c r="I15" s="18" t="n">
        <v>16</v>
      </c>
      <c r="J15" s="18" t="n">
        <v>15.5</v>
      </c>
      <c r="K15" s="19" t="n">
        <v>2.4</v>
      </c>
      <c r="L15" s="20">
        <f>IFERROR(VLOOKUP(H15,$X$6:$Y$10,2,FALSE),"")</f>
        <v/>
      </c>
      <c r="M15" s="19" t="n">
        <v>0.9</v>
      </c>
      <c r="N15" s="19" t="n">
        <v>1</v>
      </c>
      <c r="O15" s="19" t="n">
        <v>0.95</v>
      </c>
      <c r="P15" s="19" t="n">
        <v>0.98</v>
      </c>
      <c r="Q15" s="21">
        <f>IFERROR(J15*L15*M15*N15*O15,0)</f>
        <v/>
      </c>
      <c r="R15" s="21">
        <f>Q15</f>
        <v/>
      </c>
      <c r="S15" s="21">
        <f>IFERROR(R15/SUM($R$6:$R$15)*1000,0)</f>
        <v/>
      </c>
      <c r="T15" s="17" t="inlineStr">
        <is>
          <t>Box singolo</t>
        </is>
      </c>
    </row>
    <row r="16">
      <c r="A16" s="22" t="inlineStr">
        <is>
          <t>TOTALI</t>
        </is>
      </c>
      <c r="B16" s="23" t="n"/>
      <c r="C16" s="23" t="n"/>
      <c r="D16" s="23" t="n"/>
      <c r="E16" s="23" t="n"/>
      <c r="F16" s="23" t="n"/>
      <c r="G16" s="23" t="n"/>
      <c r="H16" s="23" t="n"/>
      <c r="I16" s="24">
        <f>SUM(I6:I15)</f>
        <v/>
      </c>
      <c r="J16" s="24">
        <f>SUM(J6:J15)</f>
        <v/>
      </c>
      <c r="K16" s="23" t="n"/>
      <c r="L16" s="23" t="n"/>
      <c r="M16" s="23" t="n"/>
      <c r="N16" s="23" t="n"/>
      <c r="O16" s="23" t="n"/>
      <c r="P16" s="23" t="n"/>
      <c r="Q16" s="24">
        <f>SUM(Q6:Q15)</f>
        <v/>
      </c>
      <c r="R16" s="24">
        <f>SUM(R6:R15)</f>
        <v/>
      </c>
      <c r="S16" s="24">
        <f>SUM(S6:S15)</f>
        <v/>
      </c>
      <c r="T16" s="23" t="n"/>
    </row>
    <row r="17"/>
    <row r="18">
      <c r="A18" s="3" t="inlineStr">
        <is>
          <t>Media superficie utile (m²):</t>
        </is>
      </c>
      <c r="C18" s="25">
        <f>AVERAGE(J6:J15)</f>
        <v/>
      </c>
    </row>
    <row r="19">
      <c r="A19" s="3" t="inlineStr">
        <is>
          <t>Controllo conformità (totale = 1.000 millesimi):</t>
        </is>
      </c>
      <c r="C19" s="26">
        <f>IF(ABS(SUM(S6:S15)-1000)&lt;0.01,"OK","VERIFICARE")</f>
        <v/>
      </c>
    </row>
  </sheetData>
  <mergeCells count="2">
    <mergeCell ref="A1:T1"/>
    <mergeCell ref="A3:T3"/>
  </mergeCells>
  <conditionalFormatting sqref="S6:S15">
    <cfRule type="expression" priority="1" dxfId="0" stopIfTrue="1">
      <formula>AND(S6&lt;50,S6&gt;0)</formula>
    </cfRule>
  </conditionalFormatting>
  <conditionalFormatting sqref="L6:L15">
    <cfRule type="expression" priority="2" dxfId="1" stopIfTrue="1">
      <formula>OR(L6="",NOT(ISNUMBER(L6)))</formula>
    </cfRule>
  </conditionalFormatting>
  <conditionalFormatting sqref="Q6:Q15">
    <cfRule type="expression" priority="3" dxfId="1" stopIfTrue="1">
      <formula>Q6&lt;=0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24" customWidth="1" min="3" max="3"/>
    <col width="16" customWidth="1" min="4" max="4"/>
    <col width="3" customWidth="1" min="5" max="5"/>
    <col width="22" customWidth="1" min="6" max="6"/>
    <col width="12" customWidth="1" min="7" max="7"/>
    <col width="12" customWidth="1" min="8" max="8"/>
  </cols>
  <sheetData>
    <row r="1" ht="26" customHeight="1">
      <c r="A1" s="1" t="inlineStr">
        <is>
          <t>RIEPILOGO CONDOMINIO — Via Roma 12, Milano</t>
        </is>
      </c>
    </row>
    <row r="2"/>
    <row r="3">
      <c r="A3" s="27" t="inlineStr">
        <is>
          <t>Totale unità immobiliari</t>
        </is>
      </c>
      <c r="B3" s="28" t="n"/>
      <c r="C3" s="29">
        <f>COUNTIF('Calcolo millesimi'!A6:A15,"&lt;&gt;")</f>
        <v/>
      </c>
    </row>
    <row r="4">
      <c r="A4" s="30" t="inlineStr">
        <is>
          <t>Superficie utile complessiva (m²)</t>
        </is>
      </c>
      <c r="B4" s="31" t="n"/>
      <c r="C4" s="32">
        <f>SUM('Calcolo millesimi'!J6:J15)</f>
        <v/>
      </c>
    </row>
    <row r="5">
      <c r="A5" s="27" t="inlineStr">
        <is>
          <t>Superficie virtuale complessiva (m²)</t>
        </is>
      </c>
      <c r="B5" s="28" t="n"/>
      <c r="C5" s="33">
        <f>SUM('Calcolo millesimi'!Q6:Q15)</f>
        <v/>
      </c>
    </row>
    <row r="6">
      <c r="A6" s="30" t="inlineStr">
        <is>
          <t>Media millesimi per unità</t>
        </is>
      </c>
      <c r="B6" s="31" t="n"/>
      <c r="C6" s="32">
        <f>AVERAGE('Calcolo millesimi'!S6:S15)</f>
        <v/>
      </c>
    </row>
    <row r="7">
      <c r="A7" s="27" t="inlineStr">
        <is>
          <t>Controllo totale</t>
        </is>
      </c>
      <c r="B7" s="28" t="n"/>
      <c r="C7" s="34">
        <f>IF(SUM('Calcolo millesimi'!S6:S15)=1000,"Riparto conforme","Controllare i dati")</f>
        <v/>
      </c>
    </row>
    <row r="8"/>
    <row r="9"/>
    <row r="10">
      <c r="A10" s="35" t="inlineStr">
        <is>
          <t>Riepilogo per destinazione</t>
        </is>
      </c>
      <c r="F10" s="35" t="inlineStr">
        <is>
          <t>Millesimi per proprietario (dati di origine)</t>
        </is>
      </c>
    </row>
    <row r="11">
      <c r="A11" s="4" t="inlineStr">
        <is>
          <t>Destinazione</t>
        </is>
      </c>
      <c r="B11" s="4" t="inlineStr">
        <is>
          <t>Numero unità</t>
        </is>
      </c>
      <c r="C11" s="4" t="inlineStr">
        <is>
          <t>Superficie utile totale</t>
        </is>
      </c>
      <c r="D11" s="4" t="inlineStr">
        <is>
          <t>Millesimi totali</t>
        </is>
      </c>
      <c r="F11" s="36" t="inlineStr">
        <is>
          <t>Proprietario</t>
        </is>
      </c>
      <c r="G11" s="36" t="inlineStr">
        <is>
          <t>Millesimi</t>
        </is>
      </c>
    </row>
    <row r="12">
      <c r="A12" s="37" t="inlineStr">
        <is>
          <t>Abitazione</t>
        </is>
      </c>
      <c r="B12" s="38">
        <f>COUNTIF('Calcolo millesimi'!H6:H15,A12)</f>
        <v/>
      </c>
      <c r="C12" s="33">
        <f>SUMIF('Calcolo millesimi'!H6:H15,A12,'Calcolo millesimi'!J6:J15)</f>
        <v/>
      </c>
      <c r="D12" s="33">
        <f>SUMIF('Calcolo millesimi'!H6:H15,A12,'Calcolo millesimi'!S6:S15)</f>
        <v/>
      </c>
      <c r="F12">
        <f>'Calcolo millesimi'!E6</f>
        <v/>
      </c>
      <c r="G12" s="25">
        <f>'Calcolo millesimi'!S6</f>
        <v/>
      </c>
    </row>
    <row r="13">
      <c r="A13" s="39" t="inlineStr">
        <is>
          <t>Negozio</t>
        </is>
      </c>
      <c r="B13" s="40">
        <f>COUNTIF('Calcolo millesimi'!H6:H15,A13)</f>
        <v/>
      </c>
      <c r="C13" s="32">
        <f>SUMIF('Calcolo millesimi'!H6:H15,A13,'Calcolo millesimi'!J6:J15)</f>
        <v/>
      </c>
      <c r="D13" s="32">
        <f>SUMIF('Calcolo millesimi'!H6:H15,A13,'Calcolo millesimi'!S6:S15)</f>
        <v/>
      </c>
      <c r="F13">
        <f>'Calcolo millesimi'!E7</f>
        <v/>
      </c>
      <c r="G13" s="25">
        <f>'Calcolo millesimi'!S7</f>
        <v/>
      </c>
    </row>
    <row r="14">
      <c r="A14" s="37" t="inlineStr">
        <is>
          <t>Ufficio</t>
        </is>
      </c>
      <c r="B14" s="38">
        <f>COUNTIF('Calcolo millesimi'!H6:H15,A14)</f>
        <v/>
      </c>
      <c r="C14" s="33">
        <f>SUMIF('Calcolo millesimi'!H6:H15,A14,'Calcolo millesimi'!J6:J15)</f>
        <v/>
      </c>
      <c r="D14" s="33">
        <f>SUMIF('Calcolo millesimi'!H6:H15,A14,'Calcolo millesimi'!S6:S15)</f>
        <v/>
      </c>
      <c r="F14">
        <f>'Calcolo millesimi'!E8</f>
        <v/>
      </c>
      <c r="G14" s="25">
        <f>'Calcolo millesimi'!S8</f>
        <v/>
      </c>
    </row>
    <row r="15">
      <c r="A15" s="39" t="inlineStr">
        <is>
          <t>Box</t>
        </is>
      </c>
      <c r="B15" s="40">
        <f>COUNTIF('Calcolo millesimi'!H6:H15,A15)</f>
        <v/>
      </c>
      <c r="C15" s="32">
        <f>SUMIF('Calcolo millesimi'!H6:H15,A15,'Calcolo millesimi'!J6:J15)</f>
        <v/>
      </c>
      <c r="D15" s="32">
        <f>SUMIF('Calcolo millesimi'!H6:H15,A15,'Calcolo millesimi'!S6:S15)</f>
        <v/>
      </c>
      <c r="F15">
        <f>'Calcolo millesimi'!E9</f>
        <v/>
      </c>
      <c r="G15" s="25">
        <f>'Calcolo millesimi'!S9</f>
        <v/>
      </c>
    </row>
    <row r="16">
      <c r="A16" s="37" t="inlineStr">
        <is>
          <t>Cantina</t>
        </is>
      </c>
      <c r="B16" s="38">
        <f>COUNTIF('Calcolo millesimi'!H6:H15,A16)</f>
        <v/>
      </c>
      <c r="C16" s="33">
        <f>SUMIF('Calcolo millesimi'!H6:H15,A16,'Calcolo millesimi'!J6:J15)</f>
        <v/>
      </c>
      <c r="D16" s="33">
        <f>SUMIF('Calcolo millesimi'!H6:H15,A16,'Calcolo millesimi'!S6:S15)</f>
        <v/>
      </c>
      <c r="F16">
        <f>'Calcolo millesimi'!E10</f>
        <v/>
      </c>
      <c r="G16" s="25">
        <f>'Calcolo millesimi'!S10</f>
        <v/>
      </c>
    </row>
    <row r="17">
      <c r="A17" s="23" t="inlineStr">
        <is>
          <t>Totale</t>
        </is>
      </c>
      <c r="B17" s="23">
        <f>SUM(B12:B16)</f>
        <v/>
      </c>
      <c r="C17" s="23">
        <f>SUM(C12:C16)</f>
        <v/>
      </c>
      <c r="D17" s="23">
        <f>SUM(D12:D16)</f>
        <v/>
      </c>
      <c r="F17">
        <f>'Calcolo millesimi'!E11</f>
        <v/>
      </c>
      <c r="G17" s="25">
        <f>'Calcolo millesimi'!S11</f>
        <v/>
      </c>
    </row>
    <row r="18">
      <c r="F18">
        <f>'Calcolo millesimi'!E12</f>
        <v/>
      </c>
      <c r="G18" s="25">
        <f>'Calcolo millesimi'!S12</f>
        <v/>
      </c>
    </row>
    <row r="19">
      <c r="F19">
        <f>'Calcolo millesimi'!E13</f>
        <v/>
      </c>
      <c r="G19" s="25">
        <f>'Calcolo millesimi'!S13</f>
        <v/>
      </c>
    </row>
    <row r="20">
      <c r="F20">
        <f>'Calcolo millesimi'!E14</f>
        <v/>
      </c>
      <c r="G20" s="25">
        <f>'Calcolo millesimi'!S14</f>
        <v/>
      </c>
    </row>
    <row r="21">
      <c r="F21">
        <f>'Calcolo millesimi'!E15</f>
        <v/>
      </c>
      <c r="G21" s="25">
        <f>'Calcolo millesimi'!S15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1" t="inlineStr">
        <is>
          <t>ISTRUZIONI — Calcolo millesimi di proprietà</t>
        </is>
      </c>
    </row>
    <row r="2">
      <c r="A2" s="42" t="inlineStr"/>
    </row>
    <row r="3">
      <c r="A3" s="43" t="inlineStr">
        <is>
          <t>FINALITÀ</t>
        </is>
      </c>
    </row>
    <row r="4">
      <c r="A4" s="42" t="inlineStr">
        <is>
          <t>Questa tabella serve a ripartire le spese condominiali in proporzione al valore di ciascuna unità immobiliare, esprimendo tale valore in millesimi (1/1000) della proprietà comune.</t>
        </is>
      </c>
    </row>
    <row r="5">
      <c r="A5" s="42" t="inlineStr"/>
    </row>
    <row r="6">
      <c r="A6" s="43" t="inlineStr">
        <is>
          <t>SUPERFICIE VIRTUALE E COEFFICIENTI CORRETTIVI</t>
        </is>
      </c>
    </row>
    <row r="7">
      <c r="A7" s="42" t="inlineStr">
        <is>
          <t>La superficie virtuale si ottiene moltiplicando la superficie utile per i coefficienti correttivi: destinazione d'uso, piano, esposizione, luminosità e vetustà/stato manutentivo.</t>
        </is>
      </c>
    </row>
    <row r="8">
      <c r="A8" s="42" t="inlineStr">
        <is>
          <t>I coefficienti suggeriti (Abitazione 1,00 — Negozio 1,10 — Ufficio 1,00 — Box 0,50 — Cantina 0,30) sono modificabili nella tabella di riferimento in giallo (colonne X–Y del foglio «Calcolo millesimi»).</t>
        </is>
      </c>
    </row>
    <row r="9">
      <c r="A9" s="42" t="inlineStr">
        <is>
          <t>Il coefficiente destinazione viene richiamato automaticamente dalla formula VLOOKUP in base alla destinazione indicata nella colonna H.</t>
        </is>
      </c>
    </row>
    <row r="10">
      <c r="A10" s="42" t="inlineStr"/>
    </row>
    <row r="11">
      <c r="A11" s="43" t="inlineStr">
        <is>
          <t>CONTROLLO DEL TOTALE</t>
        </is>
      </c>
    </row>
    <row r="12">
      <c r="A12" s="42" t="inlineStr">
        <is>
          <t>La somma dei millesimi di tutte le unità deve essere esattamente pari a 1.000. Il foglio segnala automaticamente «OK» o «VERIFICARE» se il totale non torna.</t>
        </is>
      </c>
    </row>
    <row r="13">
      <c r="A13" s="42" t="inlineStr"/>
    </row>
    <row r="14">
      <c r="A14" s="43" t="inlineStr">
        <is>
          <t>AVVERTENZA TECNICA</t>
        </is>
      </c>
    </row>
    <row r="15">
      <c r="A15" s="42" t="inlineStr">
        <is>
          <t>I coefficienti devono essere verificati da un tecnico abilitato e devono essere coerenti con il titolo edilizio, lo stato dei luoghi e i criteri adottati dal condominio.</t>
        </is>
      </c>
    </row>
    <row r="16">
      <c r="A16" s="42" t="inlineStr"/>
    </row>
    <row r="17">
      <c r="A17" s="43" t="inlineStr">
        <is>
          <t>TABELLE SEPARATE</t>
        </is>
      </c>
    </row>
    <row r="18">
      <c r="A18" s="42" t="inlineStr">
        <is>
          <t>Per scale, ascensore, riscaldamento e altri servizi comuni possono rendersi necessarie tabelle separate, calcolate in base all'uso e al godimento potenziale di ciascun servizio.</t>
        </is>
      </c>
    </row>
    <row r="19">
      <c r="A19" s="42" t="inlineStr"/>
    </row>
    <row r="20">
      <c r="A20" s="43" t="inlineStr">
        <is>
          <t>COME USARE IL FILE</t>
        </is>
      </c>
    </row>
    <row r="21">
      <c r="A21" s="42" t="inlineStr">
        <is>
          <t>Modificare SOLO le celle con sfondo giallo chiaro: anagrafica, superfici, coefficienti correttivi e tabella dei coefficienti di destinazione. Tutte le altre celle contengono formule automatiche.</t>
        </is>
      </c>
    </row>
    <row r="22">
      <c r="A22" s="42" t="inlineStr">
        <is>
          <t>Le formattazioni condizionali evidenziano in verde i millesimi inferiori a 50 e in rosso i coefficienti mancanti o i valori non validi.</t>
        </is>
      </c>
    </row>
    <row r="23">
      <c r="A23" s="42" t="inlineStr"/>
    </row>
    <row r="24">
      <c r="A24" s="42" t="inlineStr">
        <is>
          <t>Codici fiscali e partita IVA inseriti sono esclusivamente segnaposto dimostrativi (es. RSSMRC80A01F205X, PIVA-PLACEHOLDER-001).</t>
        </is>
      </c>
    </row>
    <row r="25">
      <c r="A25" s="42" t="inlineStr"/>
    </row>
    <row r="26">
      <c r="A26" s="42" t="inlineStr">
        <is>
          <t>Data del documento: 30/07/2026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2026-07-30T12:51:25Z</dcterms:created>
  <dcterms:modified xmlns:dcterms="http://purl.org/dc/terms/" xmlns:xsi="http://www.w3.org/2001/XMLSchema-instance" xsi:type="dcterms:W3CDTF">2026-07-30T12:51:25Z</dcterms:modified>
</cp:coreProperties>
</file>