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ametri" sheetId="1" state="visible" r:id="rId1"/>
    <sheet xmlns:r="http://schemas.openxmlformats.org/officeDocument/2006/relationships" name="Piano ammortamento" sheetId="2" state="visible" r:id="rId2"/>
    <sheet xmlns:r="http://schemas.openxmlformats.org/officeDocument/2006/relationships" name="Dashboard" sheetId="3" state="visible" r:id="rId3"/>
    <sheet xmlns:r="http://schemas.openxmlformats.org/officeDocument/2006/relationships" name="Istruzioni" sheetId="4" state="visible" r:id="rId4"/>
  </sheets>
  <definedNames>
    <definedName name="_xlnm._FilterDatabase" localSheetId="0" hidden="1">'Parametri'!$A$21:$F$121</definedName>
    <definedName name="_xlnm._FilterDatabase" localSheetId="1" hidden="1">'Piano ammortamento'!$A$7:$O$247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#.##0,00 &quot;€&quot;"/>
    <numFmt numFmtId="165" formatCode="DD/MM/YYYY"/>
    <numFmt numFmtId="166" formatCode="0,00%"/>
    <numFmt numFmtId="167" formatCode="Generale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0F172A"/>
      <sz val="11"/>
    </font>
  </fonts>
  <fills count="9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14B8A6"/>
      </patternFill>
    </fill>
    <fill>
      <patternFill patternType="solid">
        <fgColor rgb="00FFFFFF"/>
      </patternFill>
    </fill>
    <fill>
      <patternFill patternType="solid">
        <fgColor rgb="00FFFBEB"/>
      </patternFill>
    </fill>
    <fill>
      <patternFill patternType="solid">
        <fgColor rgb="00F0FDFA"/>
      </patternFill>
    </fill>
    <fill>
      <patternFill patternType="solid">
        <fgColor rgb="000F766E"/>
      </patternFill>
    </fill>
    <fill>
      <patternFill patternType="solid">
        <fgColor rgb="00E6FFFB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61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left" vertical="center" wrapText="1"/>
    </xf>
    <xf numFmtId="164" fontId="3" fillId="5" borderId="1" applyAlignment="1" pivotButton="0" quotePrefix="0" xfId="0">
      <alignment horizontal="center" vertical="center"/>
    </xf>
    <xf numFmtId="0" fontId="3" fillId="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left" vertical="center" wrapText="1"/>
    </xf>
    <xf numFmtId="165" fontId="3" fillId="5" borderId="1" applyAlignment="1" pivotButton="0" quotePrefix="0" xfId="0">
      <alignment horizontal="center" vertical="center"/>
    </xf>
    <xf numFmtId="0" fontId="3" fillId="6" borderId="1" applyAlignment="1" pivotButton="0" quotePrefix="0" xfId="0">
      <alignment horizontal="left" vertical="center" wrapText="1"/>
    </xf>
    <xf numFmtId="1" fontId="3" fillId="5" borderId="1" applyAlignment="1" pivotButton="0" quotePrefix="0" xfId="0">
      <alignment horizontal="center" vertical="center"/>
    </xf>
    <xf numFmtId="166" fontId="3" fillId="5" borderId="1" applyAlignment="1" pivotButton="0" quotePrefix="0" xfId="0">
      <alignment horizontal="center" vertical="center"/>
    </xf>
    <xf numFmtId="0" fontId="3" fillId="5" borderId="1" applyAlignment="1" pivotButton="0" quotePrefix="0" xfId="0">
      <alignment horizontal="center" vertical="center"/>
    </xf>
    <xf numFmtId="0" fontId="2" fillId="7" borderId="1" applyAlignment="1" pivotButton="0" quotePrefix="0" xfId="0">
      <alignment horizontal="center" vertical="center"/>
    </xf>
    <xf numFmtId="166" fontId="3" fillId="8" borderId="1" applyAlignment="1" pivotButton="0" quotePrefix="0" xfId="0">
      <alignment horizontal="center" vertical="center"/>
    </xf>
    <xf numFmtId="0" fontId="3" fillId="5" borderId="1" applyAlignment="1" pivotButton="0" quotePrefix="0" xfId="0">
      <alignment horizontal="left" vertical="center" wrapText="1"/>
    </xf>
    <xf numFmtId="0" fontId="0" fillId="4" borderId="1" pivotButton="0" quotePrefix="0" xfId="0"/>
    <xf numFmtId="1" fontId="3" fillId="6" borderId="1" applyAlignment="1" pivotButton="0" quotePrefix="0" xfId="0">
      <alignment horizontal="center" vertical="center"/>
    </xf>
    <xf numFmtId="165" fontId="3" fillId="6" borderId="1" applyAlignment="1" pivotButton="0" quotePrefix="0" xfId="0">
      <alignment horizontal="center" vertical="center"/>
    </xf>
    <xf numFmtId="166" fontId="3" fillId="6" borderId="1" applyAlignment="1" pivotButton="0" quotePrefix="0" xfId="0">
      <alignment horizontal="center" vertical="center"/>
    </xf>
    <xf numFmtId="164" fontId="3" fillId="6" borderId="1" applyAlignment="1" pivotButton="0" quotePrefix="0" xfId="0">
      <alignment horizontal="center" vertical="center"/>
    </xf>
    <xf numFmtId="0" fontId="3" fillId="6" borderId="1" applyAlignment="1" pivotButton="0" quotePrefix="0" xfId="0">
      <alignment horizontal="center" vertical="center"/>
    </xf>
    <xf numFmtId="1" fontId="3" fillId="4" borderId="1" applyAlignment="1" pivotButton="0" quotePrefix="0" xfId="0">
      <alignment horizontal="center" vertical="center"/>
    </xf>
    <xf numFmtId="165" fontId="3" fillId="4" borderId="1" applyAlignment="1" pivotButton="0" quotePrefix="0" xfId="0">
      <alignment horizontal="center" vertical="center"/>
    </xf>
    <xf numFmtId="166" fontId="3" fillId="4" borderId="1" applyAlignment="1" pivotButton="0" quotePrefix="0" xfId="0">
      <alignment horizontal="center" vertical="center"/>
    </xf>
    <xf numFmtId="164" fontId="3" fillId="4" borderId="1" applyAlignment="1" pivotButton="0" quotePrefix="0" xfId="0">
      <alignment horizontal="center" vertical="center"/>
    </xf>
    <xf numFmtId="0" fontId="3" fillId="4" borderId="1" applyAlignment="1" pivotButton="0" quotePrefix="0" xfId="0">
      <alignment horizontal="center" vertical="center"/>
    </xf>
    <xf numFmtId="0" fontId="4" fillId="6" borderId="1" applyAlignment="1" pivotButton="0" quotePrefix="0" xfId="0">
      <alignment horizontal="left" vertical="center"/>
    </xf>
    <xf numFmtId="164" fontId="4" fillId="8" borderId="1" applyAlignment="1" pivotButton="0" quotePrefix="0" xfId="0">
      <alignment horizontal="right" vertical="center"/>
    </xf>
    <xf numFmtId="1" fontId="4" fillId="8" borderId="1" applyAlignment="1" pivotButton="0" quotePrefix="0" xfId="0">
      <alignment horizontal="right" vertical="center"/>
    </xf>
    <xf numFmtId="166" fontId="4" fillId="8" borderId="1" applyAlignment="1" pivotButton="0" quotePrefix="0" xfId="0">
      <alignment horizontal="right" vertical="center"/>
    </xf>
    <xf numFmtId="164" fontId="4" fillId="6" borderId="1" applyAlignment="1" pivotButton="0" quotePrefix="0" xfId="0">
      <alignment horizontal="right" vertical="center"/>
    </xf>
    <xf numFmtId="164" fontId="3" fillId="6" borderId="1" applyAlignment="1" pivotButton="0" quotePrefix="0" xfId="0">
      <alignment horizontal="right" vertical="center"/>
    </xf>
    <xf numFmtId="0" fontId="4" fillId="4" borderId="1" applyAlignment="1" pivotButton="0" quotePrefix="0" xfId="0">
      <alignment horizontal="left" vertical="center"/>
    </xf>
    <xf numFmtId="166" fontId="4" fillId="4" borderId="1" applyAlignment="1" pivotButton="0" quotePrefix="0" xfId="0">
      <alignment horizontal="right" vertical="center"/>
    </xf>
    <xf numFmtId="164" fontId="3" fillId="4" borderId="1" applyAlignment="1" pivotButton="0" quotePrefix="0" xfId="0">
      <alignment horizontal="right" vertical="center"/>
    </xf>
    <xf numFmtId="164" fontId="4" fillId="4" borderId="1" applyAlignment="1" pivotButton="0" quotePrefix="0" xfId="0">
      <alignment horizontal="right" vertical="center"/>
    </xf>
    <xf numFmtId="166" fontId="4" fillId="6" borderId="1" applyAlignment="1" pivotButton="0" quotePrefix="0" xfId="0">
      <alignment horizontal="right" vertical="center"/>
    </xf>
    <xf numFmtId="1" fontId="4" fillId="4" borderId="1" applyAlignment="1" pivotButton="0" quotePrefix="0" xfId="0">
      <alignment horizontal="right" vertical="center"/>
    </xf>
    <xf numFmtId="167" fontId="4" fillId="6" borderId="1" applyAlignment="1" pivotButton="0" quotePrefix="0" xfId="0">
      <alignment horizontal="right" vertical="center"/>
    </xf>
    <xf numFmtId="0" fontId="2" fillId="3" borderId="1" pivotButton="0" quotePrefix="0" xfId="0"/>
    <xf numFmtId="0" fontId="0" fillId="0" borderId="4" pivotButton="0" quotePrefix="0" xfId="0"/>
    <xf numFmtId="0" fontId="0" fillId="0" borderId="5" pivotButton="0" quotePrefix="0" xfId="0"/>
    <xf numFmtId="164" fontId="3" fillId="5" borderId="1" applyAlignment="1" pivotButton="0" quotePrefix="0" xfId="0">
      <alignment horizontal="center" vertical="center"/>
    </xf>
    <xf numFmtId="165" fontId="3" fillId="5" borderId="1" applyAlignment="1" pivotButton="0" quotePrefix="0" xfId="0">
      <alignment horizontal="center" vertical="center"/>
    </xf>
    <xf numFmtId="166" fontId="3" fillId="5" borderId="1" applyAlignment="1" pivotButton="0" quotePrefix="0" xfId="0">
      <alignment horizontal="center" vertical="center"/>
    </xf>
    <xf numFmtId="166" fontId="3" fillId="8" borderId="1" applyAlignment="1" pivotButton="0" quotePrefix="0" xfId="0">
      <alignment horizontal="center" vertical="center"/>
    </xf>
    <xf numFmtId="165" fontId="3" fillId="6" borderId="1" applyAlignment="1" pivotButton="0" quotePrefix="0" xfId="0">
      <alignment horizontal="center" vertical="center"/>
    </xf>
    <xf numFmtId="166" fontId="3" fillId="6" borderId="1" applyAlignment="1" pivotButton="0" quotePrefix="0" xfId="0">
      <alignment horizontal="center" vertical="center"/>
    </xf>
    <xf numFmtId="164" fontId="3" fillId="6" borderId="1" applyAlignment="1" pivotButton="0" quotePrefix="0" xfId="0">
      <alignment horizontal="center" vertical="center"/>
    </xf>
    <xf numFmtId="165" fontId="3" fillId="4" borderId="1" applyAlignment="1" pivotButton="0" quotePrefix="0" xfId="0">
      <alignment horizontal="center" vertical="center"/>
    </xf>
    <xf numFmtId="166" fontId="3" fillId="4" borderId="1" applyAlignment="1" pivotButton="0" quotePrefix="0" xfId="0">
      <alignment horizontal="center" vertical="center"/>
    </xf>
    <xf numFmtId="164" fontId="3" fillId="4" borderId="1" applyAlignment="1" pivotButton="0" quotePrefix="0" xfId="0">
      <alignment horizontal="center" vertical="center"/>
    </xf>
    <xf numFmtId="164" fontId="4" fillId="8" borderId="1" applyAlignment="1" pivotButton="0" quotePrefix="0" xfId="0">
      <alignment horizontal="right" vertical="center"/>
    </xf>
    <xf numFmtId="166" fontId="4" fillId="8" borderId="1" applyAlignment="1" pivotButton="0" quotePrefix="0" xfId="0">
      <alignment horizontal="right" vertical="center"/>
    </xf>
    <xf numFmtId="164" fontId="4" fillId="6" borderId="1" applyAlignment="1" pivotButton="0" quotePrefix="0" xfId="0">
      <alignment horizontal="right" vertical="center"/>
    </xf>
    <xf numFmtId="164" fontId="3" fillId="6" borderId="1" applyAlignment="1" pivotButton="0" quotePrefix="0" xfId="0">
      <alignment horizontal="right" vertical="center"/>
    </xf>
    <xf numFmtId="166" fontId="4" fillId="4" borderId="1" applyAlignment="1" pivotButton="0" quotePrefix="0" xfId="0">
      <alignment horizontal="right" vertical="center"/>
    </xf>
    <xf numFmtId="164" fontId="3" fillId="4" borderId="1" applyAlignment="1" pivotButton="0" quotePrefix="0" xfId="0">
      <alignment horizontal="right" vertical="center"/>
    </xf>
    <xf numFmtId="164" fontId="4" fillId="4" borderId="1" applyAlignment="1" pivotButton="0" quotePrefix="0" xfId="0">
      <alignment horizontal="right" vertical="center"/>
    </xf>
    <xf numFmtId="166" fontId="4" fillId="6" borderId="1" applyAlignment="1" pivotButton="0" quotePrefix="0" xfId="0">
      <alignment horizontal="right" vertical="center"/>
    </xf>
    <xf numFmtId="167" fontId="4" fillId="6" borderId="1" applyAlignment="1" pivotButton="0" quotePrefix="0" xfId="0">
      <alignment horizontal="right" vertical="center"/>
    </xf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  <dxf>
      <font>
        <name val="Calibri"/>
        <b val="1"/>
        <color rgb="00166534"/>
        <sz val="10"/>
      </font>
      <fill>
        <patternFill patternType="solid">
          <fgColor rgb="0022C55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Andamento della rata</a:t>
            </a:r>
          </a:p>
        </rich>
      </tx>
    </title>
    <plotArea>
      <lineChart>
        <grouping val="standard"/>
        <ser>
          <idx val="0"/>
          <order val="0"/>
          <tx>
            <strRef>
              <f>'Piano ammortamento'!I7</f>
            </strRef>
          </tx>
          <spPr>
            <a:ln xmlns:a="http://schemas.openxmlformats.org/drawingml/2006/main" w="24000">
              <a:solidFill>
                <a:srgbClr val="0F766E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'Piano ammortamento'!$A$8:$A$247</f>
            </numRef>
          </cat>
          <val>
            <numRef>
              <f>'Piano ammortamento'!$I$8:$I$247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Numero rata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Importo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Quota interessi e quota capitale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'Piano ammortamento'!J7</f>
            </strRef>
          </tx>
          <spPr>
            <a:solidFill xmlns:a="http://schemas.openxmlformats.org/drawingml/2006/main">
              <a:srgbClr val="DC2626"/>
            </a:solidFill>
            <a:ln xmlns:a="http://schemas.openxmlformats.org/drawingml/2006/main">
              <a:prstDash val="solid"/>
            </a:ln>
          </spPr>
          <cat>
            <numRef>
              <f>'Piano ammortamento'!$A$8:$A$247</f>
            </numRef>
          </cat>
          <val>
            <numRef>
              <f>'Piano ammortamento'!$J$8:$J$247</f>
            </numRef>
          </val>
        </ser>
        <ser>
          <idx val="1"/>
          <order val="1"/>
          <tx>
            <strRef>
              <f>'Piano ammortamento'!K7</f>
            </strRef>
          </tx>
          <spPr>
            <a:solidFill xmlns:a="http://schemas.openxmlformats.org/drawingml/2006/main">
              <a:srgbClr val="22C55E"/>
            </a:solidFill>
            <a:ln xmlns:a="http://schemas.openxmlformats.org/drawingml/2006/main">
              <a:prstDash val="solid"/>
            </a:ln>
          </spPr>
          <cat>
            <numRef>
              <f>'Piano ammortamento'!$A$8:$A$247</f>
            </numRef>
          </cat>
          <val>
            <numRef>
              <f>'Piano ammortamento'!$K$8:$K$247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Numero rata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Importo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Composizione cumulata</a:t>
            </a:r>
          </a:p>
        </rich>
      </tx>
    </title>
    <plotArea>
      <pieChart>
        <varyColors val="1"/>
        <ser>
          <idx val="0"/>
          <order val="0"/>
          <tx>
            <strRef>
              <f>'Dashboard'!E2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'Dashboard'!$D$3:$D$4</f>
            </numRef>
          </cat>
          <val>
            <numRef>
              <f>'Dashboard'!$E$3:$E$4</f>
            </numRef>
          </val>
        </ser>
        <dLbls>
          <showPercent val="1"/>
        </dLbls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6</col>
      <colOff>0</colOff>
      <row>2</row>
      <rowOff>0</rowOff>
    </from>
    <ext cx="57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6</col>
      <colOff>0</colOff>
      <row>19</row>
      <rowOff>0</rowOff>
    </from>
    <ext cx="576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6</col>
      <colOff>0</colOff>
      <row>36</row>
      <rowOff>0</rowOff>
    </from>
    <ext cx="504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1"/>
  <sheetViews>
    <sheetView showGridLines="0" workbookViewId="0">
      <pane ySplit="21" topLeftCell="A22" activePane="bottomLeft" state="frozen"/>
      <selection pane="bottomLeft" activeCell="A1" sqref="A1"/>
    </sheetView>
  </sheetViews>
  <sheetFormatPr baseColWidth="8" defaultRowHeight="15"/>
  <cols>
    <col width="28" customWidth="1" min="1" max="1"/>
    <col width="20" customWidth="1" min="2" max="2"/>
    <col width="45" customWidth="1" min="3" max="3"/>
    <col width="15" customWidth="1" min="4" max="4"/>
    <col width="22" customWidth="1" min="5" max="5"/>
    <col width="34" customWidth="1" min="6" max="6"/>
  </cols>
  <sheetData>
    <row r="1" ht="28" customHeight="1">
      <c r="A1" s="1" t="inlineStr">
        <is>
          <t>Parametri del mutuo a tasso variabile</t>
        </is>
      </c>
    </row>
    <row r="2">
      <c r="A2" s="2" t="inlineStr">
        <is>
          <t>Dati mutuo</t>
        </is>
      </c>
      <c r="B2" s="2" t="inlineStr">
        <is>
          <t>Valore</t>
        </is>
      </c>
      <c r="C2" s="2" t="inlineStr">
        <is>
          <t>Note</t>
        </is>
      </c>
    </row>
    <row r="3">
      <c r="A3" s="3" t="inlineStr">
        <is>
          <t>Importo finanziato</t>
        </is>
      </c>
      <c r="B3" s="42" t="n">
        <v>180000</v>
      </c>
      <c r="C3" s="5" t="inlineStr">
        <is>
          <t>Capitale erogato dalla banca</t>
        </is>
      </c>
    </row>
    <row r="4">
      <c r="A4" s="6" t="inlineStr">
        <is>
          <t>Data prima rata</t>
        </is>
      </c>
      <c r="B4" s="43" t="n">
        <v>46296</v>
      </c>
      <c r="C4" s="8" t="inlineStr">
        <is>
          <t>Decorrenza della prima rata mensile</t>
        </is>
      </c>
    </row>
    <row r="5">
      <c r="A5" s="3" t="inlineStr">
        <is>
          <t>Durata</t>
        </is>
      </c>
      <c r="B5" s="9" t="n">
        <v>20</v>
      </c>
      <c r="C5" s="5" t="inlineStr">
        <is>
          <t>Durata contrattuale in anni</t>
        </is>
      </c>
    </row>
    <row r="6">
      <c r="A6" s="6" t="inlineStr">
        <is>
          <t>Numero rate annue</t>
        </is>
      </c>
      <c r="B6" s="9" t="n">
        <v>12</v>
      </c>
      <c r="C6" s="8" t="inlineStr">
        <is>
          <t>Periodicità mensile delle rate</t>
        </is>
      </c>
    </row>
    <row r="7">
      <c r="A7" s="3" t="inlineStr">
        <is>
          <t>Periodicità revisione tasso</t>
        </is>
      </c>
      <c r="B7" s="9" t="n">
        <v>3</v>
      </c>
      <c r="C7" s="5" t="inlineStr">
        <is>
          <t>Revisione trimestrale dell'indice Euribor</t>
        </is>
      </c>
    </row>
    <row r="8">
      <c r="A8" s="6" t="inlineStr">
        <is>
          <t>Spread</t>
        </is>
      </c>
      <c r="B8" s="44" t="n">
        <v>0.012</v>
      </c>
      <c r="C8" s="8" t="inlineStr">
        <is>
          <t>Maggiorazione fissa applicata dalla banca al tasso indice</t>
        </is>
      </c>
    </row>
    <row r="9">
      <c r="A9" s="3" t="inlineStr">
        <is>
          <t>Indice iniziale Euribor 3 mesi</t>
        </is>
      </c>
      <c r="B9" s="44" t="n">
        <v>0.0215</v>
      </c>
      <c r="C9" s="5" t="inlineStr">
        <is>
          <t>Valore indicativo dell'Euribor alla stipula</t>
        </is>
      </c>
    </row>
    <row r="10">
      <c r="A10" s="6" t="inlineStr">
        <is>
          <t>Tipo ammortamento</t>
        </is>
      </c>
      <c r="B10" s="11" t="inlineStr">
        <is>
          <t>Francese</t>
        </is>
      </c>
      <c r="C10" s="8" t="inlineStr">
        <is>
          <t>Rate costanti ricalcolate al variare del tasso</t>
        </is>
      </c>
    </row>
    <row r="11">
      <c r="A11" s="3" t="inlineStr">
        <is>
          <t>Tasso soglia di allerta</t>
        </is>
      </c>
      <c r="B11" s="44" t="n">
        <v>0.05</v>
      </c>
      <c r="C11" s="5" t="inlineStr">
        <is>
          <t>Soglia interna modificabile per il controllo del TAN</t>
        </is>
      </c>
    </row>
    <row r="12">
      <c r="A12" s="6" t="inlineStr">
        <is>
          <t>Rata massima sostenibile</t>
        </is>
      </c>
      <c r="B12" s="42" t="n">
        <v>1250</v>
      </c>
      <c r="C12" s="8" t="inlineStr">
        <is>
          <t>Importo mensile massimo sostenibile dal mutuatario</t>
        </is>
      </c>
    </row>
    <row r="13">
      <c r="A13" s="3" t="inlineStr">
        <is>
          <t>Mutuatario</t>
        </is>
      </c>
      <c r="B13" s="11" t="inlineStr">
        <is>
          <t>Marco Rossi</t>
        </is>
      </c>
      <c r="C13" s="5" t="inlineStr">
        <is>
          <t>Intestatario del finanziamento</t>
        </is>
      </c>
    </row>
    <row r="14">
      <c r="A14" s="6" t="inlineStr">
        <is>
          <t>Immobile</t>
        </is>
      </c>
      <c r="B14" s="11" t="inlineStr">
        <is>
          <t>Via Roma 12, Milano</t>
        </is>
      </c>
      <c r="C14" s="8" t="inlineStr">
        <is>
          <t>Immobile oggetto di acquisto</t>
        </is>
      </c>
    </row>
    <row r="15">
      <c r="A15" s="3" t="inlineStr">
        <is>
          <t>Banca</t>
        </is>
      </c>
      <c r="B15" s="11" t="inlineStr">
        <is>
          <t>Banca Esempio S.p.A.</t>
        </is>
      </c>
      <c r="C15" s="5" t="inlineStr">
        <is>
          <t>Istituto finanziatore</t>
        </is>
      </c>
    </row>
    <row r="16">
      <c r="A16" s="6" t="inlineStr">
        <is>
          <t>Finalità</t>
        </is>
      </c>
      <c r="B16" s="11" t="inlineStr">
        <is>
          <t>Acquisto prima casa</t>
        </is>
      </c>
      <c r="C16" s="8" t="inlineStr">
        <is>
          <t>Destinazione del finanziamento</t>
        </is>
      </c>
    </row>
    <row r="17">
      <c r="A17" s="3" t="inlineStr">
        <is>
          <t>LTV</t>
        </is>
      </c>
      <c r="B17" s="44" t="n">
        <v>0.7</v>
      </c>
      <c r="C17" s="5" t="inlineStr">
        <is>
          <t>Rapporto tra mutuo e valore dell'immobile</t>
        </is>
      </c>
    </row>
    <row r="18">
      <c r="A18" s="6" t="inlineStr">
        <is>
          <t>APE</t>
        </is>
      </c>
      <c r="B18" s="11" t="inlineStr">
        <is>
          <t>Classe B</t>
        </is>
      </c>
      <c r="C18" s="8" t="inlineStr">
        <is>
          <t>Classe energetica dell'immobile</t>
        </is>
      </c>
    </row>
    <row r="19">
      <c r="A19" s="3" t="inlineStr">
        <is>
          <t>Rate da visualizzare</t>
        </is>
      </c>
      <c r="B19" s="9" t="n">
        <v>10</v>
      </c>
      <c r="C19" s="5" t="inlineStr">
        <is>
          <t>Modificare fino a 240 per estendere il piano</t>
        </is>
      </c>
    </row>
    <row r="20">
      <c r="A20" s="2" t="inlineStr">
        <is>
          <t>Scenari indice Euribor</t>
        </is>
      </c>
      <c r="B20" s="2" t="inlineStr">
        <is>
          <t>Aggiornamento prospettico</t>
        </is>
      </c>
      <c r="C20" s="2" t="inlineStr">
        <is>
          <t>Revisione trimestrale</t>
        </is>
      </c>
    </row>
    <row r="21">
      <c r="A21" s="12" t="inlineStr">
        <is>
          <t>Periodo revisione</t>
        </is>
      </c>
      <c r="B21" s="12" t="inlineStr">
        <is>
          <t>Data decorrenza</t>
        </is>
      </c>
      <c r="C21" s="12" t="inlineStr">
        <is>
          <t>Euribor 3 mesi</t>
        </is>
      </c>
      <c r="D21" s="12" t="inlineStr">
        <is>
          <t>Spread</t>
        </is>
      </c>
      <c r="E21" s="12" t="inlineStr">
        <is>
          <t>Tasso annuo applicato</t>
        </is>
      </c>
      <c r="F21" s="12" t="inlineStr">
        <is>
          <t>Nota scenario</t>
        </is>
      </c>
    </row>
    <row r="22">
      <c r="A22" s="11" t="n">
        <v>1</v>
      </c>
      <c r="B22" s="43" t="n">
        <v>46296</v>
      </c>
      <c r="C22" s="44" t="n">
        <v>0.0215</v>
      </c>
      <c r="D22" s="45">
        <f>IF(C22="","",'Parametri'!$B$8)</f>
        <v/>
      </c>
      <c r="E22" s="45">
        <f>IF(C22="","",C22+'Parametri'!$B$8)</f>
        <v/>
      </c>
      <c r="F22" s="14" t="inlineStr">
        <is>
          <t>Indice iniziale alla stipula</t>
        </is>
      </c>
    </row>
    <row r="23">
      <c r="A23" s="11" t="n">
        <v>2</v>
      </c>
      <c r="B23" s="43" t="n">
        <v>46388</v>
      </c>
      <c r="C23" s="44" t="n">
        <v>0.023</v>
      </c>
      <c r="D23" s="45">
        <f>IF(C23="","",'Parametri'!$B$8)</f>
        <v/>
      </c>
      <c r="E23" s="45">
        <f>IF(C23="","",C23+'Parametri'!$B$8)</f>
        <v/>
      </c>
      <c r="F23" s="14" t="inlineStr">
        <is>
          <t>Prima revisione trimestrale</t>
        </is>
      </c>
    </row>
    <row r="24">
      <c r="A24" s="11" t="n">
        <v>3</v>
      </c>
      <c r="B24" s="43" t="n">
        <v>46478</v>
      </c>
      <c r="C24" s="44" t="n">
        <v>0.0248</v>
      </c>
      <c r="D24" s="45">
        <f>IF(C24="","",'Parametri'!$B$8)</f>
        <v/>
      </c>
      <c r="E24" s="45">
        <f>IF(C24="","",C24+'Parametri'!$B$8)</f>
        <v/>
      </c>
      <c r="F24" s="14" t="inlineStr">
        <is>
          <t>Scenario di lieve incremento</t>
        </is>
      </c>
    </row>
    <row r="25">
      <c r="A25" s="11" t="n">
        <v>4</v>
      </c>
      <c r="B25" s="43" t="n">
        <v>46569</v>
      </c>
      <c r="C25" s="44" t="n">
        <v>0.0265</v>
      </c>
      <c r="D25" s="45">
        <f>IF(C25="","",'Parametri'!$B$8)</f>
        <v/>
      </c>
      <c r="E25" s="45">
        <f>IF(C25="","",C25+'Parametri'!$B$8)</f>
        <v/>
      </c>
      <c r="F25" s="14" t="inlineStr">
        <is>
          <t>Scenario di rialzo graduale</t>
        </is>
      </c>
    </row>
    <row r="26">
      <c r="A26" s="11" t="n">
        <v>5</v>
      </c>
      <c r="B26" s="43" t="n">
        <v>46661</v>
      </c>
      <c r="C26" s="44" t="n">
        <v>0.0272</v>
      </c>
      <c r="D26" s="45">
        <f>IF(C26="","",'Parametri'!$B$8)</f>
        <v/>
      </c>
      <c r="E26" s="45">
        <f>IF(C26="","",C26+'Parametri'!$B$8)</f>
        <v/>
      </c>
      <c r="F26" s="14" t="inlineStr">
        <is>
          <t>Revisione autunnale</t>
        </is>
      </c>
    </row>
    <row r="27">
      <c r="A27" s="11" t="n">
        <v>6</v>
      </c>
      <c r="B27" s="43" t="n">
        <v>46753</v>
      </c>
      <c r="C27" s="44" t="n">
        <v>0.0288</v>
      </c>
      <c r="D27" s="45">
        <f>IF(C27="","",'Parametri'!$B$8)</f>
        <v/>
      </c>
      <c r="E27" s="45">
        <f>IF(C27="","",C27+'Parametri'!$B$8)</f>
        <v/>
      </c>
      <c r="F27" s="14" t="inlineStr">
        <is>
          <t>Scenario di mercato prudenziale</t>
        </is>
      </c>
    </row>
    <row r="28">
      <c r="A28" s="11" t="n">
        <v>7</v>
      </c>
      <c r="B28" s="43" t="n">
        <v>46844</v>
      </c>
      <c r="C28" s="44" t="n">
        <v>0.0305</v>
      </c>
      <c r="D28" s="45">
        <f>IF(C28="","",'Parametri'!$B$8)</f>
        <v/>
      </c>
      <c r="E28" s="45">
        <f>IF(C28="","",C28+'Parametri'!$B$8)</f>
        <v/>
      </c>
      <c r="F28" s="14" t="inlineStr">
        <is>
          <t>Scenario di incremento moderato</t>
        </is>
      </c>
    </row>
    <row r="29">
      <c r="A29" s="11" t="n">
        <v>8</v>
      </c>
      <c r="B29" s="43" t="n">
        <v>46935</v>
      </c>
      <c r="C29" s="44" t="n">
        <v>0.0322</v>
      </c>
      <c r="D29" s="45">
        <f>IF(C29="","",'Parametri'!$B$8)</f>
        <v/>
      </c>
      <c r="E29" s="45">
        <f>IF(C29="","",C29+'Parametri'!$B$8)</f>
        <v/>
      </c>
      <c r="F29" s="14" t="inlineStr">
        <is>
          <t>Scenario estivo prospettico</t>
        </is>
      </c>
    </row>
    <row r="30">
      <c r="A30" s="11" t="n">
        <v>9</v>
      </c>
      <c r="B30" s="43" t="n">
        <v>47027</v>
      </c>
      <c r="C30" s="44" t="n">
        <v>0.0342</v>
      </c>
      <c r="D30" s="45">
        <f>IF(C30="","",'Parametri'!$B$8)</f>
        <v/>
      </c>
      <c r="E30" s="45">
        <f>IF(C30="","",C30+'Parametri'!$B$8)</f>
        <v/>
      </c>
      <c r="F30" s="14" t="inlineStr">
        <is>
          <t>Scenario di rialzo significativo</t>
        </is>
      </c>
    </row>
    <row r="31">
      <c r="A31" s="11" t="n">
        <v>10</v>
      </c>
      <c r="B31" s="43" t="n">
        <v>47119</v>
      </c>
      <c r="C31" s="44" t="n">
        <v>0.0365</v>
      </c>
      <c r="D31" s="45">
        <f>IF(C31="","",'Parametri'!$B$8)</f>
        <v/>
      </c>
      <c r="E31" s="45">
        <f>IF(C31="","",C31+'Parametri'!$B$8)</f>
        <v/>
      </c>
      <c r="F31" s="14" t="inlineStr">
        <is>
          <t>Scenario massimo previsionale</t>
        </is>
      </c>
    </row>
    <row r="32">
      <c r="A32" s="11" t="n"/>
      <c r="B32" s="43" t="n"/>
      <c r="C32" s="44" t="n"/>
      <c r="D32" s="45">
        <f>IF(C32="","",'Parametri'!$B$8)</f>
        <v/>
      </c>
      <c r="E32" s="45">
        <f>IF(C32="","",C32+'Parametri'!$B$8)</f>
        <v/>
      </c>
      <c r="F32" s="14" t="n"/>
    </row>
    <row r="33">
      <c r="A33" s="11" t="n"/>
      <c r="B33" s="43" t="n"/>
      <c r="C33" s="44" t="n"/>
      <c r="D33" s="45">
        <f>IF(C33="","",'Parametri'!$B$8)</f>
        <v/>
      </c>
      <c r="E33" s="45">
        <f>IF(C33="","",C33+'Parametri'!$B$8)</f>
        <v/>
      </c>
      <c r="F33" s="14" t="n"/>
    </row>
    <row r="34">
      <c r="A34" s="11" t="n"/>
      <c r="B34" s="43" t="n"/>
      <c r="C34" s="44" t="n"/>
      <c r="D34" s="45">
        <f>IF(C34="","",'Parametri'!$B$8)</f>
        <v/>
      </c>
      <c r="E34" s="45">
        <f>IF(C34="","",C34+'Parametri'!$B$8)</f>
        <v/>
      </c>
      <c r="F34" s="14" t="n"/>
    </row>
    <row r="35">
      <c r="A35" s="11" t="n"/>
      <c r="B35" s="43" t="n"/>
      <c r="C35" s="44" t="n"/>
      <c r="D35" s="45">
        <f>IF(C35="","",'Parametri'!$B$8)</f>
        <v/>
      </c>
      <c r="E35" s="45">
        <f>IF(C35="","",C35+'Parametri'!$B$8)</f>
        <v/>
      </c>
      <c r="F35" s="14" t="n"/>
    </row>
    <row r="36">
      <c r="A36" s="11" t="n"/>
      <c r="B36" s="43" t="n"/>
      <c r="C36" s="44" t="n"/>
      <c r="D36" s="45">
        <f>IF(C36="","",'Parametri'!$B$8)</f>
        <v/>
      </c>
      <c r="E36" s="45">
        <f>IF(C36="","",C36+'Parametri'!$B$8)</f>
        <v/>
      </c>
      <c r="F36" s="14" t="n"/>
    </row>
    <row r="37">
      <c r="A37" s="11" t="n"/>
      <c r="B37" s="43" t="n"/>
      <c r="C37" s="44" t="n"/>
      <c r="D37" s="45">
        <f>IF(C37="","",'Parametri'!$B$8)</f>
        <v/>
      </c>
      <c r="E37" s="45">
        <f>IF(C37="","",C37+'Parametri'!$B$8)</f>
        <v/>
      </c>
      <c r="F37" s="14" t="n"/>
    </row>
    <row r="38">
      <c r="A38" s="11" t="n"/>
      <c r="B38" s="43" t="n"/>
      <c r="C38" s="44" t="n"/>
      <c r="D38" s="45">
        <f>IF(C38="","",'Parametri'!$B$8)</f>
        <v/>
      </c>
      <c r="E38" s="45">
        <f>IF(C38="","",C38+'Parametri'!$B$8)</f>
        <v/>
      </c>
      <c r="F38" s="14" t="n"/>
    </row>
    <row r="39">
      <c r="A39" s="11" t="n"/>
      <c r="B39" s="43" t="n"/>
      <c r="C39" s="44" t="n"/>
      <c r="D39" s="45">
        <f>IF(C39="","",'Parametri'!$B$8)</f>
        <v/>
      </c>
      <c r="E39" s="45">
        <f>IF(C39="","",C39+'Parametri'!$B$8)</f>
        <v/>
      </c>
      <c r="F39" s="14" t="n"/>
    </row>
    <row r="40">
      <c r="A40" s="11" t="n"/>
      <c r="B40" s="43" t="n"/>
      <c r="C40" s="44" t="n"/>
      <c r="D40" s="45">
        <f>IF(C40="","",'Parametri'!$B$8)</f>
        <v/>
      </c>
      <c r="E40" s="45">
        <f>IF(C40="","",C40+'Parametri'!$B$8)</f>
        <v/>
      </c>
      <c r="F40" s="14" t="n"/>
    </row>
    <row r="41">
      <c r="A41" s="11" t="n"/>
      <c r="B41" s="43" t="n"/>
      <c r="C41" s="44" t="n"/>
      <c r="D41" s="45">
        <f>IF(C41="","",'Parametri'!$B$8)</f>
        <v/>
      </c>
      <c r="E41" s="45">
        <f>IF(C41="","",C41+'Parametri'!$B$8)</f>
        <v/>
      </c>
      <c r="F41" s="14" t="n"/>
    </row>
    <row r="42">
      <c r="A42" s="11" t="n"/>
      <c r="B42" s="43" t="n"/>
      <c r="C42" s="44" t="n"/>
      <c r="D42" s="45">
        <f>IF(C42="","",'Parametri'!$B$8)</f>
        <v/>
      </c>
      <c r="E42" s="45">
        <f>IF(C42="","",C42+'Parametri'!$B$8)</f>
        <v/>
      </c>
      <c r="F42" s="14" t="n"/>
    </row>
    <row r="43">
      <c r="A43" s="11" t="n"/>
      <c r="B43" s="43" t="n"/>
      <c r="C43" s="44" t="n"/>
      <c r="D43" s="45">
        <f>IF(C43="","",'Parametri'!$B$8)</f>
        <v/>
      </c>
      <c r="E43" s="45">
        <f>IF(C43="","",C43+'Parametri'!$B$8)</f>
        <v/>
      </c>
      <c r="F43" s="14" t="n"/>
    </row>
    <row r="44">
      <c r="A44" s="11" t="n"/>
      <c r="B44" s="43" t="n"/>
      <c r="C44" s="44" t="n"/>
      <c r="D44" s="45">
        <f>IF(C44="","",'Parametri'!$B$8)</f>
        <v/>
      </c>
      <c r="E44" s="45">
        <f>IF(C44="","",C44+'Parametri'!$B$8)</f>
        <v/>
      </c>
      <c r="F44" s="14" t="n"/>
    </row>
    <row r="45">
      <c r="A45" s="11" t="n"/>
      <c r="B45" s="43" t="n"/>
      <c r="C45" s="44" t="n"/>
      <c r="D45" s="45">
        <f>IF(C45="","",'Parametri'!$B$8)</f>
        <v/>
      </c>
      <c r="E45" s="45">
        <f>IF(C45="","",C45+'Parametri'!$B$8)</f>
        <v/>
      </c>
      <c r="F45" s="14" t="n"/>
    </row>
    <row r="46">
      <c r="A46" s="11" t="n"/>
      <c r="B46" s="43" t="n"/>
      <c r="C46" s="44" t="n"/>
      <c r="D46" s="45">
        <f>IF(C46="","",'Parametri'!$B$8)</f>
        <v/>
      </c>
      <c r="E46" s="45">
        <f>IF(C46="","",C46+'Parametri'!$B$8)</f>
        <v/>
      </c>
      <c r="F46" s="14" t="n"/>
    </row>
    <row r="47">
      <c r="A47" s="11" t="n"/>
      <c r="B47" s="43" t="n"/>
      <c r="C47" s="44" t="n"/>
      <c r="D47" s="45">
        <f>IF(C47="","",'Parametri'!$B$8)</f>
        <v/>
      </c>
      <c r="E47" s="45">
        <f>IF(C47="","",C47+'Parametri'!$B$8)</f>
        <v/>
      </c>
      <c r="F47" s="14" t="n"/>
    </row>
    <row r="48">
      <c r="A48" s="11" t="n"/>
      <c r="B48" s="43" t="n"/>
      <c r="C48" s="44" t="n"/>
      <c r="D48" s="45">
        <f>IF(C48="","",'Parametri'!$B$8)</f>
        <v/>
      </c>
      <c r="E48" s="45">
        <f>IF(C48="","",C48+'Parametri'!$B$8)</f>
        <v/>
      </c>
      <c r="F48" s="14" t="n"/>
    </row>
    <row r="49">
      <c r="A49" s="11" t="n"/>
      <c r="B49" s="43" t="n"/>
      <c r="C49" s="44" t="n"/>
      <c r="D49" s="45">
        <f>IF(C49="","",'Parametri'!$B$8)</f>
        <v/>
      </c>
      <c r="E49" s="45">
        <f>IF(C49="","",C49+'Parametri'!$B$8)</f>
        <v/>
      </c>
      <c r="F49" s="14" t="n"/>
    </row>
    <row r="50">
      <c r="A50" s="11" t="n"/>
      <c r="B50" s="43" t="n"/>
      <c r="C50" s="44" t="n"/>
      <c r="D50" s="45">
        <f>IF(C50="","",'Parametri'!$B$8)</f>
        <v/>
      </c>
      <c r="E50" s="45">
        <f>IF(C50="","",C50+'Parametri'!$B$8)</f>
        <v/>
      </c>
      <c r="F50" s="14" t="n"/>
    </row>
    <row r="51">
      <c r="A51" s="11" t="n"/>
      <c r="B51" s="43" t="n"/>
      <c r="C51" s="44" t="n"/>
      <c r="D51" s="45">
        <f>IF(C51="","",'Parametri'!$B$8)</f>
        <v/>
      </c>
      <c r="E51" s="45">
        <f>IF(C51="","",C51+'Parametri'!$B$8)</f>
        <v/>
      </c>
      <c r="F51" s="14" t="n"/>
    </row>
    <row r="52">
      <c r="A52" s="11" t="n"/>
      <c r="B52" s="43" t="n"/>
      <c r="C52" s="44" t="n"/>
      <c r="D52" s="45">
        <f>IF(C52="","",'Parametri'!$B$8)</f>
        <v/>
      </c>
      <c r="E52" s="45">
        <f>IF(C52="","",C52+'Parametri'!$B$8)</f>
        <v/>
      </c>
      <c r="F52" s="14" t="n"/>
    </row>
    <row r="53">
      <c r="A53" s="11" t="n"/>
      <c r="B53" s="43" t="n"/>
      <c r="C53" s="44" t="n"/>
      <c r="D53" s="45">
        <f>IF(C53="","",'Parametri'!$B$8)</f>
        <v/>
      </c>
      <c r="E53" s="45">
        <f>IF(C53="","",C53+'Parametri'!$B$8)</f>
        <v/>
      </c>
      <c r="F53" s="14" t="n"/>
    </row>
    <row r="54">
      <c r="A54" s="11" t="n"/>
      <c r="B54" s="43" t="n"/>
      <c r="C54" s="44" t="n"/>
      <c r="D54" s="45">
        <f>IF(C54="","",'Parametri'!$B$8)</f>
        <v/>
      </c>
      <c r="E54" s="45">
        <f>IF(C54="","",C54+'Parametri'!$B$8)</f>
        <v/>
      </c>
      <c r="F54" s="14" t="n"/>
    </row>
    <row r="55">
      <c r="A55" s="11" t="n"/>
      <c r="B55" s="43" t="n"/>
      <c r="C55" s="44" t="n"/>
      <c r="D55" s="45">
        <f>IF(C55="","",'Parametri'!$B$8)</f>
        <v/>
      </c>
      <c r="E55" s="45">
        <f>IF(C55="","",C55+'Parametri'!$B$8)</f>
        <v/>
      </c>
      <c r="F55" s="14" t="n"/>
    </row>
    <row r="56">
      <c r="A56" s="11" t="n"/>
      <c r="B56" s="43" t="n"/>
      <c r="C56" s="44" t="n"/>
      <c r="D56" s="45">
        <f>IF(C56="","",'Parametri'!$B$8)</f>
        <v/>
      </c>
      <c r="E56" s="45">
        <f>IF(C56="","",C56+'Parametri'!$B$8)</f>
        <v/>
      </c>
      <c r="F56" s="14" t="n"/>
    </row>
    <row r="57">
      <c r="A57" s="11" t="n"/>
      <c r="B57" s="43" t="n"/>
      <c r="C57" s="44" t="n"/>
      <c r="D57" s="45">
        <f>IF(C57="","",'Parametri'!$B$8)</f>
        <v/>
      </c>
      <c r="E57" s="45">
        <f>IF(C57="","",C57+'Parametri'!$B$8)</f>
        <v/>
      </c>
      <c r="F57" s="14" t="n"/>
    </row>
    <row r="58">
      <c r="A58" s="11" t="n"/>
      <c r="B58" s="43" t="n"/>
      <c r="C58" s="44" t="n"/>
      <c r="D58" s="45">
        <f>IF(C58="","",'Parametri'!$B$8)</f>
        <v/>
      </c>
      <c r="E58" s="45">
        <f>IF(C58="","",C58+'Parametri'!$B$8)</f>
        <v/>
      </c>
      <c r="F58" s="14" t="n"/>
    </row>
    <row r="59">
      <c r="A59" s="11" t="n"/>
      <c r="B59" s="43" t="n"/>
      <c r="C59" s="44" t="n"/>
      <c r="D59" s="45">
        <f>IF(C59="","",'Parametri'!$B$8)</f>
        <v/>
      </c>
      <c r="E59" s="45">
        <f>IF(C59="","",C59+'Parametri'!$B$8)</f>
        <v/>
      </c>
      <c r="F59" s="14" t="n"/>
    </row>
    <row r="60">
      <c r="A60" s="11" t="n"/>
      <c r="B60" s="43" t="n"/>
      <c r="C60" s="44" t="n"/>
      <c r="D60" s="45">
        <f>IF(C60="","",'Parametri'!$B$8)</f>
        <v/>
      </c>
      <c r="E60" s="45">
        <f>IF(C60="","",C60+'Parametri'!$B$8)</f>
        <v/>
      </c>
      <c r="F60" s="14" t="n"/>
    </row>
    <row r="61">
      <c r="A61" s="11" t="n"/>
      <c r="B61" s="43" t="n"/>
      <c r="C61" s="44" t="n"/>
      <c r="D61" s="45">
        <f>IF(C61="","",'Parametri'!$B$8)</f>
        <v/>
      </c>
      <c r="E61" s="45">
        <f>IF(C61="","",C61+'Parametri'!$B$8)</f>
        <v/>
      </c>
      <c r="F61" s="14" t="n"/>
    </row>
    <row r="62">
      <c r="A62" s="11" t="n"/>
      <c r="B62" s="43" t="n"/>
      <c r="C62" s="44" t="n"/>
      <c r="D62" s="45">
        <f>IF(C62="","",'Parametri'!$B$8)</f>
        <v/>
      </c>
      <c r="E62" s="45">
        <f>IF(C62="","",C62+'Parametri'!$B$8)</f>
        <v/>
      </c>
      <c r="F62" s="14" t="n"/>
    </row>
    <row r="63">
      <c r="A63" s="11" t="n"/>
      <c r="B63" s="43" t="n"/>
      <c r="C63" s="44" t="n"/>
      <c r="D63" s="45">
        <f>IF(C63="","",'Parametri'!$B$8)</f>
        <v/>
      </c>
      <c r="E63" s="45">
        <f>IF(C63="","",C63+'Parametri'!$B$8)</f>
        <v/>
      </c>
      <c r="F63" s="14" t="n"/>
    </row>
    <row r="64">
      <c r="A64" s="11" t="n"/>
      <c r="B64" s="43" t="n"/>
      <c r="C64" s="44" t="n"/>
      <c r="D64" s="45">
        <f>IF(C64="","",'Parametri'!$B$8)</f>
        <v/>
      </c>
      <c r="E64" s="45">
        <f>IF(C64="","",C64+'Parametri'!$B$8)</f>
        <v/>
      </c>
      <c r="F64" s="14" t="n"/>
    </row>
    <row r="65">
      <c r="A65" s="11" t="n"/>
      <c r="B65" s="43" t="n"/>
      <c r="C65" s="44" t="n"/>
      <c r="D65" s="45">
        <f>IF(C65="","",'Parametri'!$B$8)</f>
        <v/>
      </c>
      <c r="E65" s="45">
        <f>IF(C65="","",C65+'Parametri'!$B$8)</f>
        <v/>
      </c>
      <c r="F65" s="14" t="n"/>
    </row>
    <row r="66">
      <c r="A66" s="11" t="n"/>
      <c r="B66" s="43" t="n"/>
      <c r="C66" s="44" t="n"/>
      <c r="D66" s="45">
        <f>IF(C66="","",'Parametri'!$B$8)</f>
        <v/>
      </c>
      <c r="E66" s="45">
        <f>IF(C66="","",C66+'Parametri'!$B$8)</f>
        <v/>
      </c>
      <c r="F66" s="14" t="n"/>
    </row>
    <row r="67">
      <c r="A67" s="11" t="n"/>
      <c r="B67" s="43" t="n"/>
      <c r="C67" s="44" t="n"/>
      <c r="D67" s="45">
        <f>IF(C67="","",'Parametri'!$B$8)</f>
        <v/>
      </c>
      <c r="E67" s="45">
        <f>IF(C67="","",C67+'Parametri'!$B$8)</f>
        <v/>
      </c>
      <c r="F67" s="14" t="n"/>
    </row>
    <row r="68">
      <c r="A68" s="11" t="n"/>
      <c r="B68" s="43" t="n"/>
      <c r="C68" s="44" t="n"/>
      <c r="D68" s="45">
        <f>IF(C68="","",'Parametri'!$B$8)</f>
        <v/>
      </c>
      <c r="E68" s="45">
        <f>IF(C68="","",C68+'Parametri'!$B$8)</f>
        <v/>
      </c>
      <c r="F68" s="14" t="n"/>
    </row>
    <row r="69">
      <c r="A69" s="11" t="n"/>
      <c r="B69" s="43" t="n"/>
      <c r="C69" s="44" t="n"/>
      <c r="D69" s="45">
        <f>IF(C69="","",'Parametri'!$B$8)</f>
        <v/>
      </c>
      <c r="E69" s="45">
        <f>IF(C69="","",C69+'Parametri'!$B$8)</f>
        <v/>
      </c>
      <c r="F69" s="14" t="n"/>
    </row>
    <row r="70">
      <c r="A70" s="11" t="n"/>
      <c r="B70" s="43" t="n"/>
      <c r="C70" s="44" t="n"/>
      <c r="D70" s="45">
        <f>IF(C70="","",'Parametri'!$B$8)</f>
        <v/>
      </c>
      <c r="E70" s="45">
        <f>IF(C70="","",C70+'Parametri'!$B$8)</f>
        <v/>
      </c>
      <c r="F70" s="14" t="n"/>
    </row>
    <row r="71">
      <c r="A71" s="11" t="n"/>
      <c r="B71" s="43" t="n"/>
      <c r="C71" s="44" t="n"/>
      <c r="D71" s="45">
        <f>IF(C71="","",'Parametri'!$B$8)</f>
        <v/>
      </c>
      <c r="E71" s="45">
        <f>IF(C71="","",C71+'Parametri'!$B$8)</f>
        <v/>
      </c>
      <c r="F71" s="14" t="n"/>
    </row>
    <row r="72">
      <c r="A72" s="11" t="n"/>
      <c r="B72" s="43" t="n"/>
      <c r="C72" s="44" t="n"/>
      <c r="D72" s="45">
        <f>IF(C72="","",'Parametri'!$B$8)</f>
        <v/>
      </c>
      <c r="E72" s="45">
        <f>IF(C72="","",C72+'Parametri'!$B$8)</f>
        <v/>
      </c>
      <c r="F72" s="14" t="n"/>
    </row>
    <row r="73">
      <c r="A73" s="11" t="n"/>
      <c r="B73" s="43" t="n"/>
      <c r="C73" s="44" t="n"/>
      <c r="D73" s="45">
        <f>IF(C73="","",'Parametri'!$B$8)</f>
        <v/>
      </c>
      <c r="E73" s="45">
        <f>IF(C73="","",C73+'Parametri'!$B$8)</f>
        <v/>
      </c>
      <c r="F73" s="14" t="n"/>
    </row>
    <row r="74">
      <c r="A74" s="11" t="n"/>
      <c r="B74" s="43" t="n"/>
      <c r="C74" s="44" t="n"/>
      <c r="D74" s="45">
        <f>IF(C74="","",'Parametri'!$B$8)</f>
        <v/>
      </c>
      <c r="E74" s="45">
        <f>IF(C74="","",C74+'Parametri'!$B$8)</f>
        <v/>
      </c>
      <c r="F74" s="14" t="n"/>
    </row>
    <row r="75">
      <c r="A75" s="11" t="n"/>
      <c r="B75" s="43" t="n"/>
      <c r="C75" s="44" t="n"/>
      <c r="D75" s="45">
        <f>IF(C75="","",'Parametri'!$B$8)</f>
        <v/>
      </c>
      <c r="E75" s="45">
        <f>IF(C75="","",C75+'Parametri'!$B$8)</f>
        <v/>
      </c>
      <c r="F75" s="14" t="n"/>
    </row>
    <row r="76">
      <c r="A76" s="11" t="n"/>
      <c r="B76" s="43" t="n"/>
      <c r="C76" s="44" t="n"/>
      <c r="D76" s="45">
        <f>IF(C76="","",'Parametri'!$B$8)</f>
        <v/>
      </c>
      <c r="E76" s="45">
        <f>IF(C76="","",C76+'Parametri'!$B$8)</f>
        <v/>
      </c>
      <c r="F76" s="14" t="n"/>
    </row>
    <row r="77">
      <c r="A77" s="11" t="n"/>
      <c r="B77" s="43" t="n"/>
      <c r="C77" s="44" t="n"/>
      <c r="D77" s="45">
        <f>IF(C77="","",'Parametri'!$B$8)</f>
        <v/>
      </c>
      <c r="E77" s="45">
        <f>IF(C77="","",C77+'Parametri'!$B$8)</f>
        <v/>
      </c>
      <c r="F77" s="14" t="n"/>
    </row>
    <row r="78">
      <c r="A78" s="11" t="n"/>
      <c r="B78" s="43" t="n"/>
      <c r="C78" s="44" t="n"/>
      <c r="D78" s="45">
        <f>IF(C78="","",'Parametri'!$B$8)</f>
        <v/>
      </c>
      <c r="E78" s="45">
        <f>IF(C78="","",C78+'Parametri'!$B$8)</f>
        <v/>
      </c>
      <c r="F78" s="14" t="n"/>
    </row>
    <row r="79">
      <c r="A79" s="11" t="n"/>
      <c r="B79" s="43" t="n"/>
      <c r="C79" s="44" t="n"/>
      <c r="D79" s="45">
        <f>IF(C79="","",'Parametri'!$B$8)</f>
        <v/>
      </c>
      <c r="E79" s="45">
        <f>IF(C79="","",C79+'Parametri'!$B$8)</f>
        <v/>
      </c>
      <c r="F79" s="14" t="n"/>
    </row>
    <row r="80">
      <c r="A80" s="11" t="n"/>
      <c r="B80" s="43" t="n"/>
      <c r="C80" s="44" t="n"/>
      <c r="D80" s="45">
        <f>IF(C80="","",'Parametri'!$B$8)</f>
        <v/>
      </c>
      <c r="E80" s="45">
        <f>IF(C80="","",C80+'Parametri'!$B$8)</f>
        <v/>
      </c>
      <c r="F80" s="14" t="n"/>
    </row>
    <row r="81">
      <c r="A81" s="11" t="n"/>
      <c r="B81" s="43" t="n"/>
      <c r="C81" s="44" t="n"/>
      <c r="D81" s="45">
        <f>IF(C81="","",'Parametri'!$B$8)</f>
        <v/>
      </c>
      <c r="E81" s="45">
        <f>IF(C81="","",C81+'Parametri'!$B$8)</f>
        <v/>
      </c>
      <c r="F81" s="14" t="n"/>
    </row>
    <row r="82">
      <c r="A82" s="11" t="n"/>
      <c r="B82" s="43" t="n"/>
      <c r="C82" s="44" t="n"/>
      <c r="D82" s="45">
        <f>IF(C82="","",'Parametri'!$B$8)</f>
        <v/>
      </c>
      <c r="E82" s="45">
        <f>IF(C82="","",C82+'Parametri'!$B$8)</f>
        <v/>
      </c>
      <c r="F82" s="14" t="n"/>
    </row>
    <row r="83">
      <c r="A83" s="11" t="n"/>
      <c r="B83" s="43" t="n"/>
      <c r="C83" s="44" t="n"/>
      <c r="D83" s="45">
        <f>IF(C83="","",'Parametri'!$B$8)</f>
        <v/>
      </c>
      <c r="E83" s="45">
        <f>IF(C83="","",C83+'Parametri'!$B$8)</f>
        <v/>
      </c>
      <c r="F83" s="14" t="n"/>
    </row>
    <row r="84">
      <c r="A84" s="11" t="n"/>
      <c r="B84" s="43" t="n"/>
      <c r="C84" s="44" t="n"/>
      <c r="D84" s="45">
        <f>IF(C84="","",'Parametri'!$B$8)</f>
        <v/>
      </c>
      <c r="E84" s="45">
        <f>IF(C84="","",C84+'Parametri'!$B$8)</f>
        <v/>
      </c>
      <c r="F84" s="14" t="n"/>
    </row>
    <row r="85">
      <c r="A85" s="11" t="n"/>
      <c r="B85" s="43" t="n"/>
      <c r="C85" s="44" t="n"/>
      <c r="D85" s="45">
        <f>IF(C85="","",'Parametri'!$B$8)</f>
        <v/>
      </c>
      <c r="E85" s="45">
        <f>IF(C85="","",C85+'Parametri'!$B$8)</f>
        <v/>
      </c>
      <c r="F85" s="14" t="n"/>
    </row>
    <row r="86">
      <c r="A86" s="11" t="n"/>
      <c r="B86" s="43" t="n"/>
      <c r="C86" s="44" t="n"/>
      <c r="D86" s="45">
        <f>IF(C86="","",'Parametri'!$B$8)</f>
        <v/>
      </c>
      <c r="E86" s="45">
        <f>IF(C86="","",C86+'Parametri'!$B$8)</f>
        <v/>
      </c>
      <c r="F86" s="14" t="n"/>
    </row>
    <row r="87">
      <c r="A87" s="11" t="n"/>
      <c r="B87" s="43" t="n"/>
      <c r="C87" s="44" t="n"/>
      <c r="D87" s="45">
        <f>IF(C87="","",'Parametri'!$B$8)</f>
        <v/>
      </c>
      <c r="E87" s="45">
        <f>IF(C87="","",C87+'Parametri'!$B$8)</f>
        <v/>
      </c>
      <c r="F87" s="14" t="n"/>
    </row>
    <row r="88">
      <c r="A88" s="11" t="n"/>
      <c r="B88" s="43" t="n"/>
      <c r="C88" s="44" t="n"/>
      <c r="D88" s="45">
        <f>IF(C88="","",'Parametri'!$B$8)</f>
        <v/>
      </c>
      <c r="E88" s="45">
        <f>IF(C88="","",C88+'Parametri'!$B$8)</f>
        <v/>
      </c>
      <c r="F88" s="14" t="n"/>
    </row>
    <row r="89">
      <c r="A89" s="11" t="n"/>
      <c r="B89" s="43" t="n"/>
      <c r="C89" s="44" t="n"/>
      <c r="D89" s="45">
        <f>IF(C89="","",'Parametri'!$B$8)</f>
        <v/>
      </c>
      <c r="E89" s="45">
        <f>IF(C89="","",C89+'Parametri'!$B$8)</f>
        <v/>
      </c>
      <c r="F89" s="14" t="n"/>
    </row>
    <row r="90">
      <c r="A90" s="11" t="n"/>
      <c r="B90" s="43" t="n"/>
      <c r="C90" s="44" t="n"/>
      <c r="D90" s="45">
        <f>IF(C90="","",'Parametri'!$B$8)</f>
        <v/>
      </c>
      <c r="E90" s="45">
        <f>IF(C90="","",C90+'Parametri'!$B$8)</f>
        <v/>
      </c>
      <c r="F90" s="14" t="n"/>
    </row>
    <row r="91">
      <c r="A91" s="11" t="n"/>
      <c r="B91" s="43" t="n"/>
      <c r="C91" s="44" t="n"/>
      <c r="D91" s="45">
        <f>IF(C91="","",'Parametri'!$B$8)</f>
        <v/>
      </c>
      <c r="E91" s="45">
        <f>IF(C91="","",C91+'Parametri'!$B$8)</f>
        <v/>
      </c>
      <c r="F91" s="14" t="n"/>
    </row>
    <row r="92">
      <c r="A92" s="11" t="n"/>
      <c r="B92" s="43" t="n"/>
      <c r="C92" s="44" t="n"/>
      <c r="D92" s="45">
        <f>IF(C92="","",'Parametri'!$B$8)</f>
        <v/>
      </c>
      <c r="E92" s="45">
        <f>IF(C92="","",C92+'Parametri'!$B$8)</f>
        <v/>
      </c>
      <c r="F92" s="14" t="n"/>
    </row>
    <row r="93">
      <c r="A93" s="11" t="n"/>
      <c r="B93" s="43" t="n"/>
      <c r="C93" s="44" t="n"/>
      <c r="D93" s="45">
        <f>IF(C93="","",'Parametri'!$B$8)</f>
        <v/>
      </c>
      <c r="E93" s="45">
        <f>IF(C93="","",C93+'Parametri'!$B$8)</f>
        <v/>
      </c>
      <c r="F93" s="14" t="n"/>
    </row>
    <row r="94">
      <c r="A94" s="11" t="n"/>
      <c r="B94" s="43" t="n"/>
      <c r="C94" s="44" t="n"/>
      <c r="D94" s="45">
        <f>IF(C94="","",'Parametri'!$B$8)</f>
        <v/>
      </c>
      <c r="E94" s="45">
        <f>IF(C94="","",C94+'Parametri'!$B$8)</f>
        <v/>
      </c>
      <c r="F94" s="14" t="n"/>
    </row>
    <row r="95">
      <c r="A95" s="11" t="n"/>
      <c r="B95" s="43" t="n"/>
      <c r="C95" s="44" t="n"/>
      <c r="D95" s="45">
        <f>IF(C95="","",'Parametri'!$B$8)</f>
        <v/>
      </c>
      <c r="E95" s="45">
        <f>IF(C95="","",C95+'Parametri'!$B$8)</f>
        <v/>
      </c>
      <c r="F95" s="14" t="n"/>
    </row>
    <row r="96">
      <c r="A96" s="11" t="n"/>
      <c r="B96" s="43" t="n"/>
      <c r="C96" s="44" t="n"/>
      <c r="D96" s="45">
        <f>IF(C96="","",'Parametri'!$B$8)</f>
        <v/>
      </c>
      <c r="E96" s="45">
        <f>IF(C96="","",C96+'Parametri'!$B$8)</f>
        <v/>
      </c>
      <c r="F96" s="14" t="n"/>
    </row>
    <row r="97">
      <c r="A97" s="11" t="n"/>
      <c r="B97" s="43" t="n"/>
      <c r="C97" s="44" t="n"/>
      <c r="D97" s="45">
        <f>IF(C97="","",'Parametri'!$B$8)</f>
        <v/>
      </c>
      <c r="E97" s="45">
        <f>IF(C97="","",C97+'Parametri'!$B$8)</f>
        <v/>
      </c>
      <c r="F97" s="14" t="n"/>
    </row>
    <row r="98">
      <c r="A98" s="11" t="n"/>
      <c r="B98" s="43" t="n"/>
      <c r="C98" s="44" t="n"/>
      <c r="D98" s="45">
        <f>IF(C98="","",'Parametri'!$B$8)</f>
        <v/>
      </c>
      <c r="E98" s="45">
        <f>IF(C98="","",C98+'Parametri'!$B$8)</f>
        <v/>
      </c>
      <c r="F98" s="14" t="n"/>
    </row>
    <row r="99">
      <c r="A99" s="11" t="n"/>
      <c r="B99" s="43" t="n"/>
      <c r="C99" s="44" t="n"/>
      <c r="D99" s="45">
        <f>IF(C99="","",'Parametri'!$B$8)</f>
        <v/>
      </c>
      <c r="E99" s="45">
        <f>IF(C99="","",C99+'Parametri'!$B$8)</f>
        <v/>
      </c>
      <c r="F99" s="14" t="n"/>
    </row>
    <row r="100">
      <c r="A100" s="11" t="n"/>
      <c r="B100" s="43" t="n"/>
      <c r="C100" s="44" t="n"/>
      <c r="D100" s="45">
        <f>IF(C100="","",'Parametri'!$B$8)</f>
        <v/>
      </c>
      <c r="E100" s="45">
        <f>IF(C100="","",C100+'Parametri'!$B$8)</f>
        <v/>
      </c>
      <c r="F100" s="14" t="n"/>
    </row>
    <row r="101">
      <c r="A101" s="11" t="n"/>
      <c r="B101" s="43" t="n"/>
      <c r="C101" s="44" t="n"/>
      <c r="D101" s="45">
        <f>IF(C101="","",'Parametri'!$B$8)</f>
        <v/>
      </c>
      <c r="E101" s="45">
        <f>IF(C101="","",C101+'Parametri'!$B$8)</f>
        <v/>
      </c>
      <c r="F101" s="14" t="n"/>
    </row>
    <row r="102">
      <c r="A102" s="11" t="n"/>
      <c r="B102" s="43" t="n"/>
      <c r="C102" s="44" t="n"/>
      <c r="D102" s="45">
        <f>IF(C102="","",'Parametri'!$B$8)</f>
        <v/>
      </c>
      <c r="E102" s="45">
        <f>IF(C102="","",C102+'Parametri'!$B$8)</f>
        <v/>
      </c>
      <c r="F102" s="14" t="n"/>
    </row>
    <row r="103">
      <c r="A103" s="11" t="n"/>
      <c r="B103" s="43" t="n"/>
      <c r="C103" s="44" t="n"/>
      <c r="D103" s="45">
        <f>IF(C103="","",'Parametri'!$B$8)</f>
        <v/>
      </c>
      <c r="E103" s="45">
        <f>IF(C103="","",C103+'Parametri'!$B$8)</f>
        <v/>
      </c>
      <c r="F103" s="14" t="n"/>
    </row>
    <row r="104">
      <c r="A104" s="11" t="n"/>
      <c r="B104" s="43" t="n"/>
      <c r="C104" s="44" t="n"/>
      <c r="D104" s="45">
        <f>IF(C104="","",'Parametri'!$B$8)</f>
        <v/>
      </c>
      <c r="E104" s="45">
        <f>IF(C104="","",C104+'Parametri'!$B$8)</f>
        <v/>
      </c>
      <c r="F104" s="14" t="n"/>
    </row>
    <row r="105">
      <c r="A105" s="11" t="n"/>
      <c r="B105" s="43" t="n"/>
      <c r="C105" s="44" t="n"/>
      <c r="D105" s="45">
        <f>IF(C105="","",'Parametri'!$B$8)</f>
        <v/>
      </c>
      <c r="E105" s="45">
        <f>IF(C105="","",C105+'Parametri'!$B$8)</f>
        <v/>
      </c>
      <c r="F105" s="14" t="n"/>
    </row>
    <row r="106">
      <c r="A106" s="11" t="n"/>
      <c r="B106" s="43" t="n"/>
      <c r="C106" s="44" t="n"/>
      <c r="D106" s="45">
        <f>IF(C106="","",'Parametri'!$B$8)</f>
        <v/>
      </c>
      <c r="E106" s="45">
        <f>IF(C106="","",C106+'Parametri'!$B$8)</f>
        <v/>
      </c>
      <c r="F106" s="14" t="n"/>
    </row>
    <row r="107">
      <c r="A107" s="11" t="n"/>
      <c r="B107" s="43" t="n"/>
      <c r="C107" s="44" t="n"/>
      <c r="D107" s="45">
        <f>IF(C107="","",'Parametri'!$B$8)</f>
        <v/>
      </c>
      <c r="E107" s="45">
        <f>IF(C107="","",C107+'Parametri'!$B$8)</f>
        <v/>
      </c>
      <c r="F107" s="14" t="n"/>
    </row>
    <row r="108">
      <c r="A108" s="11" t="n"/>
      <c r="B108" s="43" t="n"/>
      <c r="C108" s="44" t="n"/>
      <c r="D108" s="45">
        <f>IF(C108="","",'Parametri'!$B$8)</f>
        <v/>
      </c>
      <c r="E108" s="45">
        <f>IF(C108="","",C108+'Parametri'!$B$8)</f>
        <v/>
      </c>
      <c r="F108" s="14" t="n"/>
    </row>
    <row r="109">
      <c r="A109" s="11" t="n"/>
      <c r="B109" s="43" t="n"/>
      <c r="C109" s="44" t="n"/>
      <c r="D109" s="45">
        <f>IF(C109="","",'Parametri'!$B$8)</f>
        <v/>
      </c>
      <c r="E109" s="45">
        <f>IF(C109="","",C109+'Parametri'!$B$8)</f>
        <v/>
      </c>
      <c r="F109" s="14" t="n"/>
    </row>
    <row r="110">
      <c r="A110" s="11" t="n"/>
      <c r="B110" s="43" t="n"/>
      <c r="C110" s="44" t="n"/>
      <c r="D110" s="45">
        <f>IF(C110="","",'Parametri'!$B$8)</f>
        <v/>
      </c>
      <c r="E110" s="45">
        <f>IF(C110="","",C110+'Parametri'!$B$8)</f>
        <v/>
      </c>
      <c r="F110" s="14" t="n"/>
    </row>
    <row r="111">
      <c r="A111" s="11" t="n"/>
      <c r="B111" s="43" t="n"/>
      <c r="C111" s="44" t="n"/>
      <c r="D111" s="45">
        <f>IF(C111="","",'Parametri'!$B$8)</f>
        <v/>
      </c>
      <c r="E111" s="45">
        <f>IF(C111="","",C111+'Parametri'!$B$8)</f>
        <v/>
      </c>
      <c r="F111" s="14" t="n"/>
    </row>
    <row r="112">
      <c r="A112" s="11" t="n"/>
      <c r="B112" s="43" t="n"/>
      <c r="C112" s="44" t="n"/>
      <c r="D112" s="45">
        <f>IF(C112="","",'Parametri'!$B$8)</f>
        <v/>
      </c>
      <c r="E112" s="45">
        <f>IF(C112="","",C112+'Parametri'!$B$8)</f>
        <v/>
      </c>
      <c r="F112" s="14" t="n"/>
    </row>
    <row r="113">
      <c r="A113" s="11" t="n"/>
      <c r="B113" s="43" t="n"/>
      <c r="C113" s="44" t="n"/>
      <c r="D113" s="45">
        <f>IF(C113="","",'Parametri'!$B$8)</f>
        <v/>
      </c>
      <c r="E113" s="45">
        <f>IF(C113="","",C113+'Parametri'!$B$8)</f>
        <v/>
      </c>
      <c r="F113" s="14" t="n"/>
    </row>
    <row r="114">
      <c r="A114" s="11" t="n"/>
      <c r="B114" s="43" t="n"/>
      <c r="C114" s="44" t="n"/>
      <c r="D114" s="45">
        <f>IF(C114="","",'Parametri'!$B$8)</f>
        <v/>
      </c>
      <c r="E114" s="45">
        <f>IF(C114="","",C114+'Parametri'!$B$8)</f>
        <v/>
      </c>
      <c r="F114" s="14" t="n"/>
    </row>
    <row r="115">
      <c r="A115" s="11" t="n"/>
      <c r="B115" s="43" t="n"/>
      <c r="C115" s="44" t="n"/>
      <c r="D115" s="45">
        <f>IF(C115="","",'Parametri'!$B$8)</f>
        <v/>
      </c>
      <c r="E115" s="45">
        <f>IF(C115="","",C115+'Parametri'!$B$8)</f>
        <v/>
      </c>
      <c r="F115" s="14" t="n"/>
    </row>
    <row r="116">
      <c r="A116" s="11" t="n"/>
      <c r="B116" s="43" t="n"/>
      <c r="C116" s="44" t="n"/>
      <c r="D116" s="45">
        <f>IF(C116="","",'Parametri'!$B$8)</f>
        <v/>
      </c>
      <c r="E116" s="45">
        <f>IF(C116="","",C116+'Parametri'!$B$8)</f>
        <v/>
      </c>
      <c r="F116" s="14" t="n"/>
    </row>
    <row r="117">
      <c r="A117" s="11" t="n"/>
      <c r="B117" s="43" t="n"/>
      <c r="C117" s="44" t="n"/>
      <c r="D117" s="45">
        <f>IF(C117="","",'Parametri'!$B$8)</f>
        <v/>
      </c>
      <c r="E117" s="45">
        <f>IF(C117="","",C117+'Parametri'!$B$8)</f>
        <v/>
      </c>
      <c r="F117" s="14" t="n"/>
    </row>
    <row r="118">
      <c r="A118" s="11" t="n"/>
      <c r="B118" s="43" t="n"/>
      <c r="C118" s="44" t="n"/>
      <c r="D118" s="45">
        <f>IF(C118="","",'Parametri'!$B$8)</f>
        <v/>
      </c>
      <c r="E118" s="45">
        <f>IF(C118="","",C118+'Parametri'!$B$8)</f>
        <v/>
      </c>
      <c r="F118" s="14" t="n"/>
    </row>
    <row r="119">
      <c r="A119" s="11" t="n"/>
      <c r="B119" s="43" t="n"/>
      <c r="C119" s="44" t="n"/>
      <c r="D119" s="45">
        <f>IF(C119="","",'Parametri'!$B$8)</f>
        <v/>
      </c>
      <c r="E119" s="45">
        <f>IF(C119="","",C119+'Parametri'!$B$8)</f>
        <v/>
      </c>
      <c r="F119" s="14" t="n"/>
    </row>
    <row r="120">
      <c r="A120" s="11" t="n"/>
      <c r="B120" s="43" t="n"/>
      <c r="C120" s="44" t="n"/>
      <c r="D120" s="45">
        <f>IF(C120="","",'Parametri'!$B$8)</f>
        <v/>
      </c>
      <c r="E120" s="45">
        <f>IF(C120="","",C120+'Parametri'!$B$8)</f>
        <v/>
      </c>
      <c r="F120" s="14" t="n"/>
    </row>
    <row r="121">
      <c r="A121" s="11" t="n"/>
      <c r="B121" s="43" t="n"/>
      <c r="C121" s="44" t="n"/>
      <c r="D121" s="45">
        <f>IF(C121="","",'Parametri'!$B$8)</f>
        <v/>
      </c>
      <c r="E121" s="45">
        <f>IF(C121="","",C121+'Parametri'!$B$8)</f>
        <v/>
      </c>
      <c r="F121" s="14" t="n"/>
    </row>
  </sheetData>
  <autoFilter ref="A21:F121"/>
  <mergeCells count="1">
    <mergeCell ref="A1:C1"/>
  </mergeCells>
  <dataValidations count="7">
    <dataValidation sqref="B10" showErrorMessage="1" showInputMessage="1" allowBlank="0" type="list">
      <formula1>"Francese"</formula1>
    </dataValidation>
    <dataValidation sqref="B5" showErrorMessage="1" showInputMessage="1" allowBlank="0" type="whole" operator="between">
      <formula1>1</formula1>
      <formula2>50</formula2>
    </dataValidation>
    <dataValidation sqref="B6" showErrorMessage="1" showInputMessage="1" allowBlank="0" type="whole" operator="between">
      <formula1>1</formula1>
      <formula2>24</formula2>
    </dataValidation>
    <dataValidation sqref="B7" showErrorMessage="1" showInputMessage="1" allowBlank="0" type="whole" operator="between">
      <formula1>1</formula1>
      <formula2>60</formula2>
    </dataValidation>
    <dataValidation sqref="B19" showErrorMessage="1" showInputMessage="1" allowBlank="0" type="whole" operator="between">
      <formula1>1</formula1>
      <formula2>240</formula2>
    </dataValidation>
    <dataValidation sqref="A22:A121" showErrorMessage="1" showInputMessage="1" allowBlank="1" type="whole" operator="between">
      <formula1>1</formula1>
      <formula2>100</formula2>
    </dataValidation>
    <dataValidation sqref="C22:C121" showErrorMessage="1" showInputMessage="1" allowBlank="1" type="decimal" operator="between">
      <formula1>0</formula1>
      <formula2>1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O253"/>
  <sheetViews>
    <sheetView showGridLines="0" workbookViewId="0">
      <pane ySplit="7" topLeftCell="A8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7" customWidth="1" min="3" max="3"/>
    <col width="15" customWidth="1" min="4" max="4"/>
    <col width="12" customWidth="1" min="5" max="5"/>
    <col width="14" customWidth="1" min="6" max="6"/>
    <col width="14" customWidth="1" min="7" max="7"/>
    <col width="16" customWidth="1" min="8" max="8"/>
    <col width="15" customWidth="1" min="9" max="9"/>
    <col width="16" customWidth="1" min="10" max="10"/>
    <col width="16" customWidth="1" min="11" max="11"/>
    <col width="16" customWidth="1" min="12" max="12"/>
    <col width="18" customWidth="1" min="13" max="13"/>
    <col width="14" customWidth="1" min="14" max="14"/>
    <col width="13" customWidth="1" min="15" max="15"/>
  </cols>
  <sheetData>
    <row r="1" ht="28" customHeight="1">
      <c r="A1" s="1" t="inlineStr">
        <is>
          <t>Piano di ammortamento del mutuo a tasso variabile</t>
        </is>
      </c>
    </row>
    <row r="2"/>
    <row r="3">
      <c r="A3" s="2" t="inlineStr">
        <is>
          <t>Mutuatario</t>
        </is>
      </c>
      <c r="B3" s="2" t="inlineStr">
        <is>
          <t>Marco Rossi</t>
        </is>
      </c>
      <c r="C3" s="2" t="n"/>
      <c r="D3" s="2" t="inlineStr">
        <is>
          <t>Immobile</t>
        </is>
      </c>
      <c r="E3" s="2" t="inlineStr">
        <is>
          <t>Via Roma 12, Milano</t>
        </is>
      </c>
      <c r="F3" s="2" t="n"/>
      <c r="G3" s="2" t="n"/>
      <c r="H3" s="2" t="inlineStr">
        <is>
          <t>Metodo</t>
        </is>
      </c>
      <c r="I3" s="2" t="inlineStr">
        <is>
          <t>Francese</t>
        </is>
      </c>
      <c r="J3" s="2" t="n"/>
      <c r="K3" s="2" t="inlineStr">
        <is>
          <t>Revisione</t>
        </is>
      </c>
      <c r="L3" s="2" t="inlineStr">
        <is>
          <t>Trimestrale</t>
        </is>
      </c>
      <c r="M3" s="2" t="n"/>
      <c r="N3" s="2" t="n"/>
      <c r="O3" s="2" t="n"/>
    </row>
    <row r="4">
      <c r="A4" s="5" t="inlineStr">
        <is>
          <t>Le rate sono ricalcolate applicando il TAN derivante da Euribor 3 mesi più spread. Modificare il numero di rate visualizzate nel foglio Parametri per estendere il piano.</t>
        </is>
      </c>
      <c r="B4" s="15" t="n"/>
      <c r="C4" s="15" t="n"/>
      <c r="D4" s="15" t="n"/>
      <c r="E4" s="15" t="n"/>
      <c r="F4" s="15" t="n"/>
      <c r="G4" s="15" t="n"/>
      <c r="H4" s="15" t="n"/>
      <c r="I4" s="15" t="n"/>
      <c r="J4" s="15" t="n"/>
      <c r="K4" s="15" t="n"/>
      <c r="L4" s="15" t="n"/>
      <c r="M4" s="15" t="n"/>
      <c r="N4" s="15" t="n"/>
      <c r="O4" s="15" t="n"/>
    </row>
    <row r="5"/>
    <row r="6"/>
    <row r="7">
      <c r="A7" s="12" t="inlineStr">
        <is>
          <t>N. rata</t>
        </is>
      </c>
      <c r="B7" s="12" t="inlineStr">
        <is>
          <t>Data rata</t>
        </is>
      </c>
      <c r="C7" s="12" t="inlineStr">
        <is>
          <t>Periodo revisione</t>
        </is>
      </c>
      <c r="D7" s="12" t="inlineStr">
        <is>
          <t>Euribor 3 mesi</t>
        </is>
      </c>
      <c r="E7" s="12" t="inlineStr">
        <is>
          <t>Spread</t>
        </is>
      </c>
      <c r="F7" s="12" t="inlineStr">
        <is>
          <t>Tasso annuo</t>
        </is>
      </c>
      <c r="G7" s="12" t="inlineStr">
        <is>
          <t>Tasso periodale</t>
        </is>
      </c>
      <c r="H7" s="12" t="inlineStr">
        <is>
          <t>Debito iniziale</t>
        </is>
      </c>
      <c r="I7" s="12" t="inlineStr">
        <is>
          <t>Rata</t>
        </is>
      </c>
      <c r="J7" s="12" t="inlineStr">
        <is>
          <t>Quota interessi</t>
        </is>
      </c>
      <c r="K7" s="12" t="inlineStr">
        <is>
          <t>Quota capitale</t>
        </is>
      </c>
      <c r="L7" s="12" t="inlineStr">
        <is>
          <t>Debito residuo</t>
        </is>
      </c>
      <c r="M7" s="12" t="inlineStr">
        <is>
          <t>Interessi cumulati</t>
        </is>
      </c>
      <c r="N7" s="12" t="inlineStr">
        <is>
          <t>Stato rata</t>
        </is>
      </c>
      <c r="O7" s="12" t="inlineStr">
        <is>
          <t>Alert tasso</t>
        </is>
      </c>
    </row>
    <row r="8">
      <c r="A8" s="16">
        <f>IF('Parametri'!$B$19&gt;=1,1,"")</f>
        <v/>
      </c>
      <c r="B8" s="46">
        <f>IF(A8="","",'Parametri'!$B$4)</f>
        <v/>
      </c>
      <c r="C8" s="16">
        <f>IF(A8="","",IFERROR(ROUNDUP(A8/'Parametri'!$B$7,0),""))</f>
        <v/>
      </c>
      <c r="D8" s="47">
        <f>IF(C8="","",IFERROR(VLOOKUP(C8,'Parametri'!$A$22:$F$121,3,FALSE),""))</f>
        <v/>
      </c>
      <c r="E8" s="47">
        <f>IF(A8="","",'Parametri'!$B$8)</f>
        <v/>
      </c>
      <c r="F8" s="47">
        <f>IF(OR(D8="",E8=""),"",D8+E8)</f>
        <v/>
      </c>
      <c r="G8" s="47">
        <f>IF(F8="","",IFERROR(F8/'Parametri'!$B$6,""))</f>
        <v/>
      </c>
      <c r="H8" s="48">
        <f>IF(A8="","",'Parametri'!$B$3)</f>
        <v/>
      </c>
      <c r="I8" s="48">
        <f>IF(OR(H8="",G8=""),"",IFERROR(MIN(-PMT(G8,'Parametri'!$B$5*'Parametri'!$B$6,H8),H8+J8),""))</f>
        <v/>
      </c>
      <c r="J8" s="48">
        <f>IF(OR(H8="",G8=""),"",H8*G8)</f>
        <v/>
      </c>
      <c r="K8" s="48">
        <f>IF(OR(I8="",J8=""),"",I8-J8)</f>
        <v/>
      </c>
      <c r="L8" s="48">
        <f>IF(OR(H8="",K8=""),"",MAX(0,H8-K8))</f>
        <v/>
      </c>
      <c r="M8" s="48">
        <f>IF(J8="","",J8)</f>
        <v/>
      </c>
      <c r="N8" s="20">
        <f>IF(L8="","",IF(L8=0,"Estinta","Da pagare"))</f>
        <v/>
      </c>
      <c r="O8" s="20">
        <f>IF(F8="","",IF(F8&gt;='Parametri'!$B$11,"Allerta","Normale"))</f>
        <v/>
      </c>
    </row>
    <row r="9">
      <c r="A9" s="21">
        <f>IF(A8="","",IF(A8&lt;'Parametri'!$B$19,A8+1,""))</f>
        <v/>
      </c>
      <c r="B9" s="49">
        <f>IF(A9="","",IFERROR(EDATE(B8,1),""))</f>
        <v/>
      </c>
      <c r="C9" s="21">
        <f>IF(A9="","",IFERROR(ROUNDUP(A9/'Parametri'!$B$7,0),""))</f>
        <v/>
      </c>
      <c r="D9" s="50">
        <f>IF(C9="","",IFERROR(VLOOKUP(C9,'Parametri'!$A$22:$F$121,3,FALSE),""))</f>
        <v/>
      </c>
      <c r="E9" s="50">
        <f>IF(A9="","",'Parametri'!$B$8)</f>
        <v/>
      </c>
      <c r="F9" s="50">
        <f>IF(OR(D9="",E9=""),"",D9+E9)</f>
        <v/>
      </c>
      <c r="G9" s="50">
        <f>IF(F9="","",IFERROR(F9/'Parametri'!$B$6,""))</f>
        <v/>
      </c>
      <c r="H9" s="51">
        <f>IF(A9="","",L8)</f>
        <v/>
      </c>
      <c r="I9" s="51">
        <f>IF(OR(H9="",G9=""),"",IFERROR(MIN(-PMT(G9,'Parametri'!$B$5*'Parametri'!$B$6,H9),H9+J9),""))</f>
        <v/>
      </c>
      <c r="J9" s="51">
        <f>IF(OR(H9="",G9=""),"",H9*G9)</f>
        <v/>
      </c>
      <c r="K9" s="51">
        <f>IF(OR(I9="",J9=""),"",I9-J9)</f>
        <v/>
      </c>
      <c r="L9" s="51">
        <f>IF(OR(H9="",K9=""),"",MAX(0,H9-K9))</f>
        <v/>
      </c>
      <c r="M9" s="51">
        <f>IF(OR(M8="",J9=""),"",M8+J9)</f>
        <v/>
      </c>
      <c r="N9" s="25">
        <f>IF(L9="","",IF(L9=0,"Estinta","Da pagare"))</f>
        <v/>
      </c>
      <c r="O9" s="25">
        <f>IF(F9="","",IF(F9&gt;='Parametri'!$B$11,"Allerta","Normale"))</f>
        <v/>
      </c>
    </row>
    <row r="10">
      <c r="A10" s="16">
        <f>IF(A9="","",IF(A9&lt;'Parametri'!$B$19,A9+1,""))</f>
        <v/>
      </c>
      <c r="B10" s="46">
        <f>IF(A10="","",IFERROR(EDATE(B9,1),""))</f>
        <v/>
      </c>
      <c r="C10" s="16">
        <f>IF(A10="","",IFERROR(ROUNDUP(A10/'Parametri'!$B$7,0),""))</f>
        <v/>
      </c>
      <c r="D10" s="47">
        <f>IF(C10="","",IFERROR(VLOOKUP(C10,'Parametri'!$A$22:$F$121,3,FALSE),""))</f>
        <v/>
      </c>
      <c r="E10" s="47">
        <f>IF(A10="","",'Parametri'!$B$8)</f>
        <v/>
      </c>
      <c r="F10" s="47">
        <f>IF(OR(D10="",E10=""),"",D10+E10)</f>
        <v/>
      </c>
      <c r="G10" s="47">
        <f>IF(F10="","",IFERROR(F10/'Parametri'!$B$6,""))</f>
        <v/>
      </c>
      <c r="H10" s="48">
        <f>IF(A10="","",L9)</f>
        <v/>
      </c>
      <c r="I10" s="48">
        <f>IF(OR(H10="",G10=""),"",IFERROR(MIN(-PMT(G10,'Parametri'!$B$5*'Parametri'!$B$6,H10),H10+J10),""))</f>
        <v/>
      </c>
      <c r="J10" s="48">
        <f>IF(OR(H10="",G10=""),"",H10*G10)</f>
        <v/>
      </c>
      <c r="K10" s="48">
        <f>IF(OR(I10="",J10=""),"",I10-J10)</f>
        <v/>
      </c>
      <c r="L10" s="48">
        <f>IF(OR(H10="",K10=""),"",MAX(0,H10-K10))</f>
        <v/>
      </c>
      <c r="M10" s="48">
        <f>IF(OR(M9="",J10=""),"",M9+J10)</f>
        <v/>
      </c>
      <c r="N10" s="20">
        <f>IF(L10="","",IF(L10=0,"Estinta","Da pagare"))</f>
        <v/>
      </c>
      <c r="O10" s="20">
        <f>IF(F10="","",IF(F10&gt;='Parametri'!$B$11,"Allerta","Normale"))</f>
        <v/>
      </c>
    </row>
    <row r="11">
      <c r="A11" s="21">
        <f>IF(A10="","",IF(A10&lt;'Parametri'!$B$19,A10+1,""))</f>
        <v/>
      </c>
      <c r="B11" s="49">
        <f>IF(A11="","",IFERROR(EDATE(B10,1),""))</f>
        <v/>
      </c>
      <c r="C11" s="21">
        <f>IF(A11="","",IFERROR(ROUNDUP(A11/'Parametri'!$B$7,0),""))</f>
        <v/>
      </c>
      <c r="D11" s="50">
        <f>IF(C11="","",IFERROR(VLOOKUP(C11,'Parametri'!$A$22:$F$121,3,FALSE),""))</f>
        <v/>
      </c>
      <c r="E11" s="50">
        <f>IF(A11="","",'Parametri'!$B$8)</f>
        <v/>
      </c>
      <c r="F11" s="50">
        <f>IF(OR(D11="",E11=""),"",D11+E11)</f>
        <v/>
      </c>
      <c r="G11" s="50">
        <f>IF(F11="","",IFERROR(F11/'Parametri'!$B$6,""))</f>
        <v/>
      </c>
      <c r="H11" s="51">
        <f>IF(A11="","",L10)</f>
        <v/>
      </c>
      <c r="I11" s="51">
        <f>IF(OR(H11="",G11=""),"",IFERROR(MIN(-PMT(G11,'Parametri'!$B$5*'Parametri'!$B$6,H11),H11+J11),""))</f>
        <v/>
      </c>
      <c r="J11" s="51">
        <f>IF(OR(H11="",G11=""),"",H11*G11)</f>
        <v/>
      </c>
      <c r="K11" s="51">
        <f>IF(OR(I11="",J11=""),"",I11-J11)</f>
        <v/>
      </c>
      <c r="L11" s="51">
        <f>IF(OR(H11="",K11=""),"",MAX(0,H11-K11))</f>
        <v/>
      </c>
      <c r="M11" s="51">
        <f>IF(OR(M10="",J11=""),"",M10+J11)</f>
        <v/>
      </c>
      <c r="N11" s="25">
        <f>IF(L11="","",IF(L11=0,"Estinta","Da pagare"))</f>
        <v/>
      </c>
      <c r="O11" s="25">
        <f>IF(F11="","",IF(F11&gt;='Parametri'!$B$11,"Allerta","Normale"))</f>
        <v/>
      </c>
    </row>
    <row r="12">
      <c r="A12" s="16">
        <f>IF(A11="","",IF(A11&lt;'Parametri'!$B$19,A11+1,""))</f>
        <v/>
      </c>
      <c r="B12" s="46">
        <f>IF(A12="","",IFERROR(EDATE(B11,1),""))</f>
        <v/>
      </c>
      <c r="C12" s="16">
        <f>IF(A12="","",IFERROR(ROUNDUP(A12/'Parametri'!$B$7,0),""))</f>
        <v/>
      </c>
      <c r="D12" s="47">
        <f>IF(C12="","",IFERROR(VLOOKUP(C12,'Parametri'!$A$22:$F$121,3,FALSE),""))</f>
        <v/>
      </c>
      <c r="E12" s="47">
        <f>IF(A12="","",'Parametri'!$B$8)</f>
        <v/>
      </c>
      <c r="F12" s="47">
        <f>IF(OR(D12="",E12=""),"",D12+E12)</f>
        <v/>
      </c>
      <c r="G12" s="47">
        <f>IF(F12="","",IFERROR(F12/'Parametri'!$B$6,""))</f>
        <v/>
      </c>
      <c r="H12" s="48">
        <f>IF(A12="","",L11)</f>
        <v/>
      </c>
      <c r="I12" s="48">
        <f>IF(OR(H12="",G12=""),"",IFERROR(MIN(-PMT(G12,'Parametri'!$B$5*'Parametri'!$B$6,H12),H12+J12),""))</f>
        <v/>
      </c>
      <c r="J12" s="48">
        <f>IF(OR(H12="",G12=""),"",H12*G12)</f>
        <v/>
      </c>
      <c r="K12" s="48">
        <f>IF(OR(I12="",J12=""),"",I12-J12)</f>
        <v/>
      </c>
      <c r="L12" s="48">
        <f>IF(OR(H12="",K12=""),"",MAX(0,H12-K12))</f>
        <v/>
      </c>
      <c r="M12" s="48">
        <f>IF(OR(M11="",J12=""),"",M11+J12)</f>
        <v/>
      </c>
      <c r="N12" s="20">
        <f>IF(L12="","",IF(L12=0,"Estinta","Da pagare"))</f>
        <v/>
      </c>
      <c r="O12" s="20">
        <f>IF(F12="","",IF(F12&gt;='Parametri'!$B$11,"Allerta","Normale"))</f>
        <v/>
      </c>
    </row>
    <row r="13">
      <c r="A13" s="21">
        <f>IF(A12="","",IF(A12&lt;'Parametri'!$B$19,A12+1,""))</f>
        <v/>
      </c>
      <c r="B13" s="49">
        <f>IF(A13="","",IFERROR(EDATE(B12,1),""))</f>
        <v/>
      </c>
      <c r="C13" s="21">
        <f>IF(A13="","",IFERROR(ROUNDUP(A13/'Parametri'!$B$7,0),""))</f>
        <v/>
      </c>
      <c r="D13" s="50">
        <f>IF(C13="","",IFERROR(VLOOKUP(C13,'Parametri'!$A$22:$F$121,3,FALSE),""))</f>
        <v/>
      </c>
      <c r="E13" s="50">
        <f>IF(A13="","",'Parametri'!$B$8)</f>
        <v/>
      </c>
      <c r="F13" s="50">
        <f>IF(OR(D13="",E13=""),"",D13+E13)</f>
        <v/>
      </c>
      <c r="G13" s="50">
        <f>IF(F13="","",IFERROR(F13/'Parametri'!$B$6,""))</f>
        <v/>
      </c>
      <c r="H13" s="51">
        <f>IF(A13="","",L12)</f>
        <v/>
      </c>
      <c r="I13" s="51">
        <f>IF(OR(H13="",G13=""),"",IFERROR(MIN(-PMT(G13,'Parametri'!$B$5*'Parametri'!$B$6,H13),H13+J13),""))</f>
        <v/>
      </c>
      <c r="J13" s="51">
        <f>IF(OR(H13="",G13=""),"",H13*G13)</f>
        <v/>
      </c>
      <c r="K13" s="51">
        <f>IF(OR(I13="",J13=""),"",I13-J13)</f>
        <v/>
      </c>
      <c r="L13" s="51">
        <f>IF(OR(H13="",K13=""),"",MAX(0,H13-K13))</f>
        <v/>
      </c>
      <c r="M13" s="51">
        <f>IF(OR(M12="",J13=""),"",M12+J13)</f>
        <v/>
      </c>
      <c r="N13" s="25">
        <f>IF(L13="","",IF(L13=0,"Estinta","Da pagare"))</f>
        <v/>
      </c>
      <c r="O13" s="25">
        <f>IF(F13="","",IF(F13&gt;='Parametri'!$B$11,"Allerta","Normale"))</f>
        <v/>
      </c>
    </row>
    <row r="14">
      <c r="A14" s="16">
        <f>IF(A13="","",IF(A13&lt;'Parametri'!$B$19,A13+1,""))</f>
        <v/>
      </c>
      <c r="B14" s="46">
        <f>IF(A14="","",IFERROR(EDATE(B13,1),""))</f>
        <v/>
      </c>
      <c r="C14" s="16">
        <f>IF(A14="","",IFERROR(ROUNDUP(A14/'Parametri'!$B$7,0),""))</f>
        <v/>
      </c>
      <c r="D14" s="47">
        <f>IF(C14="","",IFERROR(VLOOKUP(C14,'Parametri'!$A$22:$F$121,3,FALSE),""))</f>
        <v/>
      </c>
      <c r="E14" s="47">
        <f>IF(A14="","",'Parametri'!$B$8)</f>
        <v/>
      </c>
      <c r="F14" s="47">
        <f>IF(OR(D14="",E14=""),"",D14+E14)</f>
        <v/>
      </c>
      <c r="G14" s="47">
        <f>IF(F14="","",IFERROR(F14/'Parametri'!$B$6,""))</f>
        <v/>
      </c>
      <c r="H14" s="48">
        <f>IF(A14="","",L13)</f>
        <v/>
      </c>
      <c r="I14" s="48">
        <f>IF(OR(H14="",G14=""),"",IFERROR(MIN(-PMT(G14,'Parametri'!$B$5*'Parametri'!$B$6,H14),H14+J14),""))</f>
        <v/>
      </c>
      <c r="J14" s="48">
        <f>IF(OR(H14="",G14=""),"",H14*G14)</f>
        <v/>
      </c>
      <c r="K14" s="48">
        <f>IF(OR(I14="",J14=""),"",I14-J14)</f>
        <v/>
      </c>
      <c r="L14" s="48">
        <f>IF(OR(H14="",K14=""),"",MAX(0,H14-K14))</f>
        <v/>
      </c>
      <c r="M14" s="48">
        <f>IF(OR(M13="",J14=""),"",M13+J14)</f>
        <v/>
      </c>
      <c r="N14" s="20">
        <f>IF(L14="","",IF(L14=0,"Estinta","Da pagare"))</f>
        <v/>
      </c>
      <c r="O14" s="20">
        <f>IF(F14="","",IF(F14&gt;='Parametri'!$B$11,"Allerta","Normale"))</f>
        <v/>
      </c>
    </row>
    <row r="15">
      <c r="A15" s="21">
        <f>IF(A14="","",IF(A14&lt;'Parametri'!$B$19,A14+1,""))</f>
        <v/>
      </c>
      <c r="B15" s="49">
        <f>IF(A15="","",IFERROR(EDATE(B14,1),""))</f>
        <v/>
      </c>
      <c r="C15" s="21">
        <f>IF(A15="","",IFERROR(ROUNDUP(A15/'Parametri'!$B$7,0),""))</f>
        <v/>
      </c>
      <c r="D15" s="50">
        <f>IF(C15="","",IFERROR(VLOOKUP(C15,'Parametri'!$A$22:$F$121,3,FALSE),""))</f>
        <v/>
      </c>
      <c r="E15" s="50">
        <f>IF(A15="","",'Parametri'!$B$8)</f>
        <v/>
      </c>
      <c r="F15" s="50">
        <f>IF(OR(D15="",E15=""),"",D15+E15)</f>
        <v/>
      </c>
      <c r="G15" s="50">
        <f>IF(F15="","",IFERROR(F15/'Parametri'!$B$6,""))</f>
        <v/>
      </c>
      <c r="H15" s="51">
        <f>IF(A15="","",L14)</f>
        <v/>
      </c>
      <c r="I15" s="51">
        <f>IF(OR(H15="",G15=""),"",IFERROR(MIN(-PMT(G15,'Parametri'!$B$5*'Parametri'!$B$6,H15),H15+J15),""))</f>
        <v/>
      </c>
      <c r="J15" s="51">
        <f>IF(OR(H15="",G15=""),"",H15*G15)</f>
        <v/>
      </c>
      <c r="K15" s="51">
        <f>IF(OR(I15="",J15=""),"",I15-J15)</f>
        <v/>
      </c>
      <c r="L15" s="51">
        <f>IF(OR(H15="",K15=""),"",MAX(0,H15-K15))</f>
        <v/>
      </c>
      <c r="M15" s="51">
        <f>IF(OR(M14="",J15=""),"",M14+J15)</f>
        <v/>
      </c>
      <c r="N15" s="25">
        <f>IF(L15="","",IF(L15=0,"Estinta","Da pagare"))</f>
        <v/>
      </c>
      <c r="O15" s="25">
        <f>IF(F15="","",IF(F15&gt;='Parametri'!$B$11,"Allerta","Normale"))</f>
        <v/>
      </c>
    </row>
    <row r="16">
      <c r="A16" s="16">
        <f>IF(A15="","",IF(A15&lt;'Parametri'!$B$19,A15+1,""))</f>
        <v/>
      </c>
      <c r="B16" s="46">
        <f>IF(A16="","",IFERROR(EDATE(B15,1),""))</f>
        <v/>
      </c>
      <c r="C16" s="16">
        <f>IF(A16="","",IFERROR(ROUNDUP(A16/'Parametri'!$B$7,0),""))</f>
        <v/>
      </c>
      <c r="D16" s="47">
        <f>IF(C16="","",IFERROR(VLOOKUP(C16,'Parametri'!$A$22:$F$121,3,FALSE),""))</f>
        <v/>
      </c>
      <c r="E16" s="47">
        <f>IF(A16="","",'Parametri'!$B$8)</f>
        <v/>
      </c>
      <c r="F16" s="47">
        <f>IF(OR(D16="",E16=""),"",D16+E16)</f>
        <v/>
      </c>
      <c r="G16" s="47">
        <f>IF(F16="","",IFERROR(F16/'Parametri'!$B$6,""))</f>
        <v/>
      </c>
      <c r="H16" s="48">
        <f>IF(A16="","",L15)</f>
        <v/>
      </c>
      <c r="I16" s="48">
        <f>IF(OR(H16="",G16=""),"",IFERROR(MIN(-PMT(G16,'Parametri'!$B$5*'Parametri'!$B$6,H16),H16+J16),""))</f>
        <v/>
      </c>
      <c r="J16" s="48">
        <f>IF(OR(H16="",G16=""),"",H16*G16)</f>
        <v/>
      </c>
      <c r="K16" s="48">
        <f>IF(OR(I16="",J16=""),"",I16-J16)</f>
        <v/>
      </c>
      <c r="L16" s="48">
        <f>IF(OR(H16="",K16=""),"",MAX(0,H16-K16))</f>
        <v/>
      </c>
      <c r="M16" s="48">
        <f>IF(OR(M15="",J16=""),"",M15+J16)</f>
        <v/>
      </c>
      <c r="N16" s="20">
        <f>IF(L16="","",IF(L16=0,"Estinta","Da pagare"))</f>
        <v/>
      </c>
      <c r="O16" s="20">
        <f>IF(F16="","",IF(F16&gt;='Parametri'!$B$11,"Allerta","Normale"))</f>
        <v/>
      </c>
    </row>
    <row r="17">
      <c r="A17" s="21">
        <f>IF(A16="","",IF(A16&lt;'Parametri'!$B$19,A16+1,""))</f>
        <v/>
      </c>
      <c r="B17" s="49">
        <f>IF(A17="","",IFERROR(EDATE(B16,1),""))</f>
        <v/>
      </c>
      <c r="C17" s="21">
        <f>IF(A17="","",IFERROR(ROUNDUP(A17/'Parametri'!$B$7,0),""))</f>
        <v/>
      </c>
      <c r="D17" s="50">
        <f>IF(C17="","",IFERROR(VLOOKUP(C17,'Parametri'!$A$22:$F$121,3,FALSE),""))</f>
        <v/>
      </c>
      <c r="E17" s="50">
        <f>IF(A17="","",'Parametri'!$B$8)</f>
        <v/>
      </c>
      <c r="F17" s="50">
        <f>IF(OR(D17="",E17=""),"",D17+E17)</f>
        <v/>
      </c>
      <c r="G17" s="50">
        <f>IF(F17="","",IFERROR(F17/'Parametri'!$B$6,""))</f>
        <v/>
      </c>
      <c r="H17" s="51">
        <f>IF(A17="","",L16)</f>
        <v/>
      </c>
      <c r="I17" s="51">
        <f>IF(OR(H17="",G17=""),"",IFERROR(MIN(-PMT(G17,'Parametri'!$B$5*'Parametri'!$B$6,H17),H17+J17),""))</f>
        <v/>
      </c>
      <c r="J17" s="51">
        <f>IF(OR(H17="",G17=""),"",H17*G17)</f>
        <v/>
      </c>
      <c r="K17" s="51">
        <f>IF(OR(I17="",J17=""),"",I17-J17)</f>
        <v/>
      </c>
      <c r="L17" s="51">
        <f>IF(OR(H17="",K17=""),"",MAX(0,H17-K17))</f>
        <v/>
      </c>
      <c r="M17" s="51">
        <f>IF(OR(M16="",J17=""),"",M16+J17)</f>
        <v/>
      </c>
      <c r="N17" s="25">
        <f>IF(L17="","",IF(L17=0,"Estinta","Da pagare"))</f>
        <v/>
      </c>
      <c r="O17" s="25">
        <f>IF(F17="","",IF(F17&gt;='Parametri'!$B$11,"Allerta","Normale"))</f>
        <v/>
      </c>
    </row>
    <row r="18">
      <c r="A18" s="16">
        <f>IF(A17="","",IF(A17&lt;'Parametri'!$B$19,A17+1,""))</f>
        <v/>
      </c>
      <c r="B18" s="46">
        <f>IF(A18="","",IFERROR(EDATE(B17,1),""))</f>
        <v/>
      </c>
      <c r="C18" s="16">
        <f>IF(A18="","",IFERROR(ROUNDUP(A18/'Parametri'!$B$7,0),""))</f>
        <v/>
      </c>
      <c r="D18" s="47">
        <f>IF(C18="","",IFERROR(VLOOKUP(C18,'Parametri'!$A$22:$F$121,3,FALSE),""))</f>
        <v/>
      </c>
      <c r="E18" s="47">
        <f>IF(A18="","",'Parametri'!$B$8)</f>
        <v/>
      </c>
      <c r="F18" s="47">
        <f>IF(OR(D18="",E18=""),"",D18+E18)</f>
        <v/>
      </c>
      <c r="G18" s="47">
        <f>IF(F18="","",IFERROR(F18/'Parametri'!$B$6,""))</f>
        <v/>
      </c>
      <c r="H18" s="48">
        <f>IF(A18="","",L17)</f>
        <v/>
      </c>
      <c r="I18" s="48">
        <f>IF(OR(H18="",G18=""),"",IFERROR(MIN(-PMT(G18,'Parametri'!$B$5*'Parametri'!$B$6,H18),H18+J18),""))</f>
        <v/>
      </c>
      <c r="J18" s="48">
        <f>IF(OR(H18="",G18=""),"",H18*G18)</f>
        <v/>
      </c>
      <c r="K18" s="48">
        <f>IF(OR(I18="",J18=""),"",I18-J18)</f>
        <v/>
      </c>
      <c r="L18" s="48">
        <f>IF(OR(H18="",K18=""),"",MAX(0,H18-K18))</f>
        <v/>
      </c>
      <c r="M18" s="48">
        <f>IF(OR(M17="",J18=""),"",M17+J18)</f>
        <v/>
      </c>
      <c r="N18" s="20">
        <f>IF(L18="","",IF(L18=0,"Estinta","Da pagare"))</f>
        <v/>
      </c>
      <c r="O18" s="20">
        <f>IF(F18="","",IF(F18&gt;='Parametri'!$B$11,"Allerta","Normale"))</f>
        <v/>
      </c>
    </row>
    <row r="19">
      <c r="A19" s="21">
        <f>IF(A18="","",IF(A18&lt;'Parametri'!$B$19,A18+1,""))</f>
        <v/>
      </c>
      <c r="B19" s="49">
        <f>IF(A19="","",IFERROR(EDATE(B18,1),""))</f>
        <v/>
      </c>
      <c r="C19" s="21">
        <f>IF(A19="","",IFERROR(ROUNDUP(A19/'Parametri'!$B$7,0),""))</f>
        <v/>
      </c>
      <c r="D19" s="50">
        <f>IF(C19="","",IFERROR(VLOOKUP(C19,'Parametri'!$A$22:$F$121,3,FALSE),""))</f>
        <v/>
      </c>
      <c r="E19" s="50">
        <f>IF(A19="","",'Parametri'!$B$8)</f>
        <v/>
      </c>
      <c r="F19" s="50">
        <f>IF(OR(D19="",E19=""),"",D19+E19)</f>
        <v/>
      </c>
      <c r="G19" s="50">
        <f>IF(F19="","",IFERROR(F19/'Parametri'!$B$6,""))</f>
        <v/>
      </c>
      <c r="H19" s="51">
        <f>IF(A19="","",L18)</f>
        <v/>
      </c>
      <c r="I19" s="51">
        <f>IF(OR(H19="",G19=""),"",IFERROR(MIN(-PMT(G19,'Parametri'!$B$5*'Parametri'!$B$6,H19),H19+J19),""))</f>
        <v/>
      </c>
      <c r="J19" s="51">
        <f>IF(OR(H19="",G19=""),"",H19*G19)</f>
        <v/>
      </c>
      <c r="K19" s="51">
        <f>IF(OR(I19="",J19=""),"",I19-J19)</f>
        <v/>
      </c>
      <c r="L19" s="51">
        <f>IF(OR(H19="",K19=""),"",MAX(0,H19-K19))</f>
        <v/>
      </c>
      <c r="M19" s="51">
        <f>IF(OR(M18="",J19=""),"",M18+J19)</f>
        <v/>
      </c>
      <c r="N19" s="25">
        <f>IF(L19="","",IF(L19=0,"Estinta","Da pagare"))</f>
        <v/>
      </c>
      <c r="O19" s="25">
        <f>IF(F19="","",IF(F19&gt;='Parametri'!$B$11,"Allerta","Normale"))</f>
        <v/>
      </c>
    </row>
    <row r="20">
      <c r="A20" s="16">
        <f>IF(A19="","",IF(A19&lt;'Parametri'!$B$19,A19+1,""))</f>
        <v/>
      </c>
      <c r="B20" s="46">
        <f>IF(A20="","",IFERROR(EDATE(B19,1),""))</f>
        <v/>
      </c>
      <c r="C20" s="16">
        <f>IF(A20="","",IFERROR(ROUNDUP(A20/'Parametri'!$B$7,0),""))</f>
        <v/>
      </c>
      <c r="D20" s="47">
        <f>IF(C20="","",IFERROR(VLOOKUP(C20,'Parametri'!$A$22:$F$121,3,FALSE),""))</f>
        <v/>
      </c>
      <c r="E20" s="47">
        <f>IF(A20="","",'Parametri'!$B$8)</f>
        <v/>
      </c>
      <c r="F20" s="47">
        <f>IF(OR(D20="",E20=""),"",D20+E20)</f>
        <v/>
      </c>
      <c r="G20" s="47">
        <f>IF(F20="","",IFERROR(F20/'Parametri'!$B$6,""))</f>
        <v/>
      </c>
      <c r="H20" s="48">
        <f>IF(A20="","",L19)</f>
        <v/>
      </c>
      <c r="I20" s="48">
        <f>IF(OR(H20="",G20=""),"",IFERROR(MIN(-PMT(G20,'Parametri'!$B$5*'Parametri'!$B$6,H20),H20+J20),""))</f>
        <v/>
      </c>
      <c r="J20" s="48">
        <f>IF(OR(H20="",G20=""),"",H20*G20)</f>
        <v/>
      </c>
      <c r="K20" s="48">
        <f>IF(OR(I20="",J20=""),"",I20-J20)</f>
        <v/>
      </c>
      <c r="L20" s="48">
        <f>IF(OR(H20="",K20=""),"",MAX(0,H20-K20))</f>
        <v/>
      </c>
      <c r="M20" s="48">
        <f>IF(OR(M19="",J20=""),"",M19+J20)</f>
        <v/>
      </c>
      <c r="N20" s="20">
        <f>IF(L20="","",IF(L20=0,"Estinta","Da pagare"))</f>
        <v/>
      </c>
      <c r="O20" s="20">
        <f>IF(F20="","",IF(F20&gt;='Parametri'!$B$11,"Allerta","Normale"))</f>
        <v/>
      </c>
    </row>
    <row r="21">
      <c r="A21" s="21">
        <f>IF(A20="","",IF(A20&lt;'Parametri'!$B$19,A20+1,""))</f>
        <v/>
      </c>
      <c r="B21" s="49">
        <f>IF(A21="","",IFERROR(EDATE(B20,1),""))</f>
        <v/>
      </c>
      <c r="C21" s="21">
        <f>IF(A21="","",IFERROR(ROUNDUP(A21/'Parametri'!$B$7,0),""))</f>
        <v/>
      </c>
      <c r="D21" s="50">
        <f>IF(C21="","",IFERROR(VLOOKUP(C21,'Parametri'!$A$22:$F$121,3,FALSE),""))</f>
        <v/>
      </c>
      <c r="E21" s="50">
        <f>IF(A21="","",'Parametri'!$B$8)</f>
        <v/>
      </c>
      <c r="F21" s="50">
        <f>IF(OR(D21="",E21=""),"",D21+E21)</f>
        <v/>
      </c>
      <c r="G21" s="50">
        <f>IF(F21="","",IFERROR(F21/'Parametri'!$B$6,""))</f>
        <v/>
      </c>
      <c r="H21" s="51">
        <f>IF(A21="","",L20)</f>
        <v/>
      </c>
      <c r="I21" s="51">
        <f>IF(OR(H21="",G21=""),"",IFERROR(MIN(-PMT(G21,'Parametri'!$B$5*'Parametri'!$B$6,H21),H21+J21),""))</f>
        <v/>
      </c>
      <c r="J21" s="51">
        <f>IF(OR(H21="",G21=""),"",H21*G21)</f>
        <v/>
      </c>
      <c r="K21" s="51">
        <f>IF(OR(I21="",J21=""),"",I21-J21)</f>
        <v/>
      </c>
      <c r="L21" s="51">
        <f>IF(OR(H21="",K21=""),"",MAX(0,H21-K21))</f>
        <v/>
      </c>
      <c r="M21" s="51">
        <f>IF(OR(M20="",J21=""),"",M20+J21)</f>
        <v/>
      </c>
      <c r="N21" s="25">
        <f>IF(L21="","",IF(L21=0,"Estinta","Da pagare"))</f>
        <v/>
      </c>
      <c r="O21" s="25">
        <f>IF(F21="","",IF(F21&gt;='Parametri'!$B$11,"Allerta","Normale"))</f>
        <v/>
      </c>
    </row>
    <row r="22">
      <c r="A22" s="16">
        <f>IF(A21="","",IF(A21&lt;'Parametri'!$B$19,A21+1,""))</f>
        <v/>
      </c>
      <c r="B22" s="46">
        <f>IF(A22="","",IFERROR(EDATE(B21,1),""))</f>
        <v/>
      </c>
      <c r="C22" s="16">
        <f>IF(A22="","",IFERROR(ROUNDUP(A22/'Parametri'!$B$7,0),""))</f>
        <v/>
      </c>
      <c r="D22" s="47">
        <f>IF(C22="","",IFERROR(VLOOKUP(C22,'Parametri'!$A$22:$F$121,3,FALSE),""))</f>
        <v/>
      </c>
      <c r="E22" s="47">
        <f>IF(A22="","",'Parametri'!$B$8)</f>
        <v/>
      </c>
      <c r="F22" s="47">
        <f>IF(OR(D22="",E22=""),"",D22+E22)</f>
        <v/>
      </c>
      <c r="G22" s="47">
        <f>IF(F22="","",IFERROR(F22/'Parametri'!$B$6,""))</f>
        <v/>
      </c>
      <c r="H22" s="48">
        <f>IF(A22="","",L21)</f>
        <v/>
      </c>
      <c r="I22" s="48">
        <f>IF(OR(H22="",G22=""),"",IFERROR(MIN(-PMT(G22,'Parametri'!$B$5*'Parametri'!$B$6,H22),H22+J22),""))</f>
        <v/>
      </c>
      <c r="J22" s="48">
        <f>IF(OR(H22="",G22=""),"",H22*G22)</f>
        <v/>
      </c>
      <c r="K22" s="48">
        <f>IF(OR(I22="",J22=""),"",I22-J22)</f>
        <v/>
      </c>
      <c r="L22" s="48">
        <f>IF(OR(H22="",K22=""),"",MAX(0,H22-K22))</f>
        <v/>
      </c>
      <c r="M22" s="48">
        <f>IF(OR(M21="",J22=""),"",M21+J22)</f>
        <v/>
      </c>
      <c r="N22" s="20">
        <f>IF(L22="","",IF(L22=0,"Estinta","Da pagare"))</f>
        <v/>
      </c>
      <c r="O22" s="20">
        <f>IF(F22="","",IF(F22&gt;='Parametri'!$B$11,"Allerta","Normale"))</f>
        <v/>
      </c>
    </row>
    <row r="23">
      <c r="A23" s="21">
        <f>IF(A22="","",IF(A22&lt;'Parametri'!$B$19,A22+1,""))</f>
        <v/>
      </c>
      <c r="B23" s="49">
        <f>IF(A23="","",IFERROR(EDATE(B22,1),""))</f>
        <v/>
      </c>
      <c r="C23" s="21">
        <f>IF(A23="","",IFERROR(ROUNDUP(A23/'Parametri'!$B$7,0),""))</f>
        <v/>
      </c>
      <c r="D23" s="50">
        <f>IF(C23="","",IFERROR(VLOOKUP(C23,'Parametri'!$A$22:$F$121,3,FALSE),""))</f>
        <v/>
      </c>
      <c r="E23" s="50">
        <f>IF(A23="","",'Parametri'!$B$8)</f>
        <v/>
      </c>
      <c r="F23" s="50">
        <f>IF(OR(D23="",E23=""),"",D23+E23)</f>
        <v/>
      </c>
      <c r="G23" s="50">
        <f>IF(F23="","",IFERROR(F23/'Parametri'!$B$6,""))</f>
        <v/>
      </c>
      <c r="H23" s="51">
        <f>IF(A23="","",L22)</f>
        <v/>
      </c>
      <c r="I23" s="51">
        <f>IF(OR(H23="",G23=""),"",IFERROR(MIN(-PMT(G23,'Parametri'!$B$5*'Parametri'!$B$6,H23),H23+J23),""))</f>
        <v/>
      </c>
      <c r="J23" s="51">
        <f>IF(OR(H23="",G23=""),"",H23*G23)</f>
        <v/>
      </c>
      <c r="K23" s="51">
        <f>IF(OR(I23="",J23=""),"",I23-J23)</f>
        <v/>
      </c>
      <c r="L23" s="51">
        <f>IF(OR(H23="",K23=""),"",MAX(0,H23-K23))</f>
        <v/>
      </c>
      <c r="M23" s="51">
        <f>IF(OR(M22="",J23=""),"",M22+J23)</f>
        <v/>
      </c>
      <c r="N23" s="25">
        <f>IF(L23="","",IF(L23=0,"Estinta","Da pagare"))</f>
        <v/>
      </c>
      <c r="O23" s="25">
        <f>IF(F23="","",IF(F23&gt;='Parametri'!$B$11,"Allerta","Normale"))</f>
        <v/>
      </c>
    </row>
    <row r="24">
      <c r="A24" s="16">
        <f>IF(A23="","",IF(A23&lt;'Parametri'!$B$19,A23+1,""))</f>
        <v/>
      </c>
      <c r="B24" s="46">
        <f>IF(A24="","",IFERROR(EDATE(B23,1),""))</f>
        <v/>
      </c>
      <c r="C24" s="16">
        <f>IF(A24="","",IFERROR(ROUNDUP(A24/'Parametri'!$B$7,0),""))</f>
        <v/>
      </c>
      <c r="D24" s="47">
        <f>IF(C24="","",IFERROR(VLOOKUP(C24,'Parametri'!$A$22:$F$121,3,FALSE),""))</f>
        <v/>
      </c>
      <c r="E24" s="47">
        <f>IF(A24="","",'Parametri'!$B$8)</f>
        <v/>
      </c>
      <c r="F24" s="47">
        <f>IF(OR(D24="",E24=""),"",D24+E24)</f>
        <v/>
      </c>
      <c r="G24" s="47">
        <f>IF(F24="","",IFERROR(F24/'Parametri'!$B$6,""))</f>
        <v/>
      </c>
      <c r="H24" s="48">
        <f>IF(A24="","",L23)</f>
        <v/>
      </c>
      <c r="I24" s="48">
        <f>IF(OR(H24="",G24=""),"",IFERROR(MIN(-PMT(G24,'Parametri'!$B$5*'Parametri'!$B$6,H24),H24+J24),""))</f>
        <v/>
      </c>
      <c r="J24" s="48">
        <f>IF(OR(H24="",G24=""),"",H24*G24)</f>
        <v/>
      </c>
      <c r="K24" s="48">
        <f>IF(OR(I24="",J24=""),"",I24-J24)</f>
        <v/>
      </c>
      <c r="L24" s="48">
        <f>IF(OR(H24="",K24=""),"",MAX(0,H24-K24))</f>
        <v/>
      </c>
      <c r="M24" s="48">
        <f>IF(OR(M23="",J24=""),"",M23+J24)</f>
        <v/>
      </c>
      <c r="N24" s="20">
        <f>IF(L24="","",IF(L24=0,"Estinta","Da pagare"))</f>
        <v/>
      </c>
      <c r="O24" s="20">
        <f>IF(F24="","",IF(F24&gt;='Parametri'!$B$11,"Allerta","Normale"))</f>
        <v/>
      </c>
    </row>
    <row r="25">
      <c r="A25" s="21">
        <f>IF(A24="","",IF(A24&lt;'Parametri'!$B$19,A24+1,""))</f>
        <v/>
      </c>
      <c r="B25" s="49">
        <f>IF(A25="","",IFERROR(EDATE(B24,1),""))</f>
        <v/>
      </c>
      <c r="C25" s="21">
        <f>IF(A25="","",IFERROR(ROUNDUP(A25/'Parametri'!$B$7,0),""))</f>
        <v/>
      </c>
      <c r="D25" s="50">
        <f>IF(C25="","",IFERROR(VLOOKUP(C25,'Parametri'!$A$22:$F$121,3,FALSE),""))</f>
        <v/>
      </c>
      <c r="E25" s="50">
        <f>IF(A25="","",'Parametri'!$B$8)</f>
        <v/>
      </c>
      <c r="F25" s="50">
        <f>IF(OR(D25="",E25=""),"",D25+E25)</f>
        <v/>
      </c>
      <c r="G25" s="50">
        <f>IF(F25="","",IFERROR(F25/'Parametri'!$B$6,""))</f>
        <v/>
      </c>
      <c r="H25" s="51">
        <f>IF(A25="","",L24)</f>
        <v/>
      </c>
      <c r="I25" s="51">
        <f>IF(OR(H25="",G25=""),"",IFERROR(MIN(-PMT(G25,'Parametri'!$B$5*'Parametri'!$B$6,H25),H25+J25),""))</f>
        <v/>
      </c>
      <c r="J25" s="51">
        <f>IF(OR(H25="",G25=""),"",H25*G25)</f>
        <v/>
      </c>
      <c r="K25" s="51">
        <f>IF(OR(I25="",J25=""),"",I25-J25)</f>
        <v/>
      </c>
      <c r="L25" s="51">
        <f>IF(OR(H25="",K25=""),"",MAX(0,H25-K25))</f>
        <v/>
      </c>
      <c r="M25" s="51">
        <f>IF(OR(M24="",J25=""),"",M24+J25)</f>
        <v/>
      </c>
      <c r="N25" s="25">
        <f>IF(L25="","",IF(L25=0,"Estinta","Da pagare"))</f>
        <v/>
      </c>
      <c r="O25" s="25">
        <f>IF(F25="","",IF(F25&gt;='Parametri'!$B$11,"Allerta","Normale"))</f>
        <v/>
      </c>
    </row>
    <row r="26">
      <c r="A26" s="16">
        <f>IF(A25="","",IF(A25&lt;'Parametri'!$B$19,A25+1,""))</f>
        <v/>
      </c>
      <c r="B26" s="46">
        <f>IF(A26="","",IFERROR(EDATE(B25,1),""))</f>
        <v/>
      </c>
      <c r="C26" s="16">
        <f>IF(A26="","",IFERROR(ROUNDUP(A26/'Parametri'!$B$7,0),""))</f>
        <v/>
      </c>
      <c r="D26" s="47">
        <f>IF(C26="","",IFERROR(VLOOKUP(C26,'Parametri'!$A$22:$F$121,3,FALSE),""))</f>
        <v/>
      </c>
      <c r="E26" s="47">
        <f>IF(A26="","",'Parametri'!$B$8)</f>
        <v/>
      </c>
      <c r="F26" s="47">
        <f>IF(OR(D26="",E26=""),"",D26+E26)</f>
        <v/>
      </c>
      <c r="G26" s="47">
        <f>IF(F26="","",IFERROR(F26/'Parametri'!$B$6,""))</f>
        <v/>
      </c>
      <c r="H26" s="48">
        <f>IF(A26="","",L25)</f>
        <v/>
      </c>
      <c r="I26" s="48">
        <f>IF(OR(H26="",G26=""),"",IFERROR(MIN(-PMT(G26,'Parametri'!$B$5*'Parametri'!$B$6,H26),H26+J26),""))</f>
        <v/>
      </c>
      <c r="J26" s="48">
        <f>IF(OR(H26="",G26=""),"",H26*G26)</f>
        <v/>
      </c>
      <c r="K26" s="48">
        <f>IF(OR(I26="",J26=""),"",I26-J26)</f>
        <v/>
      </c>
      <c r="L26" s="48">
        <f>IF(OR(H26="",K26=""),"",MAX(0,H26-K26))</f>
        <v/>
      </c>
      <c r="M26" s="48">
        <f>IF(OR(M25="",J26=""),"",M25+J26)</f>
        <v/>
      </c>
      <c r="N26" s="20">
        <f>IF(L26="","",IF(L26=0,"Estinta","Da pagare"))</f>
        <v/>
      </c>
      <c r="O26" s="20">
        <f>IF(F26="","",IF(F26&gt;='Parametri'!$B$11,"Allerta","Normale"))</f>
        <v/>
      </c>
    </row>
    <row r="27">
      <c r="A27" s="21">
        <f>IF(A26="","",IF(A26&lt;'Parametri'!$B$19,A26+1,""))</f>
        <v/>
      </c>
      <c r="B27" s="49">
        <f>IF(A27="","",IFERROR(EDATE(B26,1),""))</f>
        <v/>
      </c>
      <c r="C27" s="21">
        <f>IF(A27="","",IFERROR(ROUNDUP(A27/'Parametri'!$B$7,0),""))</f>
        <v/>
      </c>
      <c r="D27" s="50">
        <f>IF(C27="","",IFERROR(VLOOKUP(C27,'Parametri'!$A$22:$F$121,3,FALSE),""))</f>
        <v/>
      </c>
      <c r="E27" s="50">
        <f>IF(A27="","",'Parametri'!$B$8)</f>
        <v/>
      </c>
      <c r="F27" s="50">
        <f>IF(OR(D27="",E27=""),"",D27+E27)</f>
        <v/>
      </c>
      <c r="G27" s="50">
        <f>IF(F27="","",IFERROR(F27/'Parametri'!$B$6,""))</f>
        <v/>
      </c>
      <c r="H27" s="51">
        <f>IF(A27="","",L26)</f>
        <v/>
      </c>
      <c r="I27" s="51">
        <f>IF(OR(H27="",G27=""),"",IFERROR(MIN(-PMT(G27,'Parametri'!$B$5*'Parametri'!$B$6,H27),H27+J27),""))</f>
        <v/>
      </c>
      <c r="J27" s="51">
        <f>IF(OR(H27="",G27=""),"",H27*G27)</f>
        <v/>
      </c>
      <c r="K27" s="51">
        <f>IF(OR(I27="",J27=""),"",I27-J27)</f>
        <v/>
      </c>
      <c r="L27" s="51">
        <f>IF(OR(H27="",K27=""),"",MAX(0,H27-K27))</f>
        <v/>
      </c>
      <c r="M27" s="51">
        <f>IF(OR(M26="",J27=""),"",M26+J27)</f>
        <v/>
      </c>
      <c r="N27" s="25">
        <f>IF(L27="","",IF(L27=0,"Estinta","Da pagare"))</f>
        <v/>
      </c>
      <c r="O27" s="25">
        <f>IF(F27="","",IF(F27&gt;='Parametri'!$B$11,"Allerta","Normale"))</f>
        <v/>
      </c>
    </row>
    <row r="28">
      <c r="A28" s="16">
        <f>IF(A27="","",IF(A27&lt;'Parametri'!$B$19,A27+1,""))</f>
        <v/>
      </c>
      <c r="B28" s="46">
        <f>IF(A28="","",IFERROR(EDATE(B27,1),""))</f>
        <v/>
      </c>
      <c r="C28" s="16">
        <f>IF(A28="","",IFERROR(ROUNDUP(A28/'Parametri'!$B$7,0),""))</f>
        <v/>
      </c>
      <c r="D28" s="47">
        <f>IF(C28="","",IFERROR(VLOOKUP(C28,'Parametri'!$A$22:$F$121,3,FALSE),""))</f>
        <v/>
      </c>
      <c r="E28" s="47">
        <f>IF(A28="","",'Parametri'!$B$8)</f>
        <v/>
      </c>
      <c r="F28" s="47">
        <f>IF(OR(D28="",E28=""),"",D28+E28)</f>
        <v/>
      </c>
      <c r="G28" s="47">
        <f>IF(F28="","",IFERROR(F28/'Parametri'!$B$6,""))</f>
        <v/>
      </c>
      <c r="H28" s="48">
        <f>IF(A28="","",L27)</f>
        <v/>
      </c>
      <c r="I28" s="48">
        <f>IF(OR(H28="",G28=""),"",IFERROR(MIN(-PMT(G28,'Parametri'!$B$5*'Parametri'!$B$6,H28),H28+J28),""))</f>
        <v/>
      </c>
      <c r="J28" s="48">
        <f>IF(OR(H28="",G28=""),"",H28*G28)</f>
        <v/>
      </c>
      <c r="K28" s="48">
        <f>IF(OR(I28="",J28=""),"",I28-J28)</f>
        <v/>
      </c>
      <c r="L28" s="48">
        <f>IF(OR(H28="",K28=""),"",MAX(0,H28-K28))</f>
        <v/>
      </c>
      <c r="M28" s="48">
        <f>IF(OR(M27="",J28=""),"",M27+J28)</f>
        <v/>
      </c>
      <c r="N28" s="20">
        <f>IF(L28="","",IF(L28=0,"Estinta","Da pagare"))</f>
        <v/>
      </c>
      <c r="O28" s="20">
        <f>IF(F28="","",IF(F28&gt;='Parametri'!$B$11,"Allerta","Normale"))</f>
        <v/>
      </c>
    </row>
    <row r="29">
      <c r="A29" s="21">
        <f>IF(A28="","",IF(A28&lt;'Parametri'!$B$19,A28+1,""))</f>
        <v/>
      </c>
      <c r="B29" s="49">
        <f>IF(A29="","",IFERROR(EDATE(B28,1),""))</f>
        <v/>
      </c>
      <c r="C29" s="21">
        <f>IF(A29="","",IFERROR(ROUNDUP(A29/'Parametri'!$B$7,0),""))</f>
        <v/>
      </c>
      <c r="D29" s="50">
        <f>IF(C29="","",IFERROR(VLOOKUP(C29,'Parametri'!$A$22:$F$121,3,FALSE),""))</f>
        <v/>
      </c>
      <c r="E29" s="50">
        <f>IF(A29="","",'Parametri'!$B$8)</f>
        <v/>
      </c>
      <c r="F29" s="50">
        <f>IF(OR(D29="",E29=""),"",D29+E29)</f>
        <v/>
      </c>
      <c r="G29" s="50">
        <f>IF(F29="","",IFERROR(F29/'Parametri'!$B$6,""))</f>
        <v/>
      </c>
      <c r="H29" s="51">
        <f>IF(A29="","",L28)</f>
        <v/>
      </c>
      <c r="I29" s="51">
        <f>IF(OR(H29="",G29=""),"",IFERROR(MIN(-PMT(G29,'Parametri'!$B$5*'Parametri'!$B$6,H29),H29+J29),""))</f>
        <v/>
      </c>
      <c r="J29" s="51">
        <f>IF(OR(H29="",G29=""),"",H29*G29)</f>
        <v/>
      </c>
      <c r="K29" s="51">
        <f>IF(OR(I29="",J29=""),"",I29-J29)</f>
        <v/>
      </c>
      <c r="L29" s="51">
        <f>IF(OR(H29="",K29=""),"",MAX(0,H29-K29))</f>
        <v/>
      </c>
      <c r="M29" s="51">
        <f>IF(OR(M28="",J29=""),"",M28+J29)</f>
        <v/>
      </c>
      <c r="N29" s="25">
        <f>IF(L29="","",IF(L29=0,"Estinta","Da pagare"))</f>
        <v/>
      </c>
      <c r="O29" s="25">
        <f>IF(F29="","",IF(F29&gt;='Parametri'!$B$11,"Allerta","Normale"))</f>
        <v/>
      </c>
    </row>
    <row r="30">
      <c r="A30" s="16">
        <f>IF(A29="","",IF(A29&lt;'Parametri'!$B$19,A29+1,""))</f>
        <v/>
      </c>
      <c r="B30" s="46">
        <f>IF(A30="","",IFERROR(EDATE(B29,1),""))</f>
        <v/>
      </c>
      <c r="C30" s="16">
        <f>IF(A30="","",IFERROR(ROUNDUP(A30/'Parametri'!$B$7,0),""))</f>
        <v/>
      </c>
      <c r="D30" s="47">
        <f>IF(C30="","",IFERROR(VLOOKUP(C30,'Parametri'!$A$22:$F$121,3,FALSE),""))</f>
        <v/>
      </c>
      <c r="E30" s="47">
        <f>IF(A30="","",'Parametri'!$B$8)</f>
        <v/>
      </c>
      <c r="F30" s="47">
        <f>IF(OR(D30="",E30=""),"",D30+E30)</f>
        <v/>
      </c>
      <c r="G30" s="47">
        <f>IF(F30="","",IFERROR(F30/'Parametri'!$B$6,""))</f>
        <v/>
      </c>
      <c r="H30" s="48">
        <f>IF(A30="","",L29)</f>
        <v/>
      </c>
      <c r="I30" s="48">
        <f>IF(OR(H30="",G30=""),"",IFERROR(MIN(-PMT(G30,'Parametri'!$B$5*'Parametri'!$B$6,H30),H30+J30),""))</f>
        <v/>
      </c>
      <c r="J30" s="48">
        <f>IF(OR(H30="",G30=""),"",H30*G30)</f>
        <v/>
      </c>
      <c r="K30" s="48">
        <f>IF(OR(I30="",J30=""),"",I30-J30)</f>
        <v/>
      </c>
      <c r="L30" s="48">
        <f>IF(OR(H30="",K30=""),"",MAX(0,H30-K30))</f>
        <v/>
      </c>
      <c r="M30" s="48">
        <f>IF(OR(M29="",J30=""),"",M29+J30)</f>
        <v/>
      </c>
      <c r="N30" s="20">
        <f>IF(L30="","",IF(L30=0,"Estinta","Da pagare"))</f>
        <v/>
      </c>
      <c r="O30" s="20">
        <f>IF(F30="","",IF(F30&gt;='Parametri'!$B$11,"Allerta","Normale"))</f>
        <v/>
      </c>
    </row>
    <row r="31">
      <c r="A31" s="21">
        <f>IF(A30="","",IF(A30&lt;'Parametri'!$B$19,A30+1,""))</f>
        <v/>
      </c>
      <c r="B31" s="49">
        <f>IF(A31="","",IFERROR(EDATE(B30,1),""))</f>
        <v/>
      </c>
      <c r="C31" s="21">
        <f>IF(A31="","",IFERROR(ROUNDUP(A31/'Parametri'!$B$7,0),""))</f>
        <v/>
      </c>
      <c r="D31" s="50">
        <f>IF(C31="","",IFERROR(VLOOKUP(C31,'Parametri'!$A$22:$F$121,3,FALSE),""))</f>
        <v/>
      </c>
      <c r="E31" s="50">
        <f>IF(A31="","",'Parametri'!$B$8)</f>
        <v/>
      </c>
      <c r="F31" s="50">
        <f>IF(OR(D31="",E31=""),"",D31+E31)</f>
        <v/>
      </c>
      <c r="G31" s="50">
        <f>IF(F31="","",IFERROR(F31/'Parametri'!$B$6,""))</f>
        <v/>
      </c>
      <c r="H31" s="51">
        <f>IF(A31="","",L30)</f>
        <v/>
      </c>
      <c r="I31" s="51">
        <f>IF(OR(H31="",G31=""),"",IFERROR(MIN(-PMT(G31,'Parametri'!$B$5*'Parametri'!$B$6,H31),H31+J31),""))</f>
        <v/>
      </c>
      <c r="J31" s="51">
        <f>IF(OR(H31="",G31=""),"",H31*G31)</f>
        <v/>
      </c>
      <c r="K31" s="51">
        <f>IF(OR(I31="",J31=""),"",I31-J31)</f>
        <v/>
      </c>
      <c r="L31" s="51">
        <f>IF(OR(H31="",K31=""),"",MAX(0,H31-K31))</f>
        <v/>
      </c>
      <c r="M31" s="51">
        <f>IF(OR(M30="",J31=""),"",M30+J31)</f>
        <v/>
      </c>
      <c r="N31" s="25">
        <f>IF(L31="","",IF(L31=0,"Estinta","Da pagare"))</f>
        <v/>
      </c>
      <c r="O31" s="25">
        <f>IF(F31="","",IF(F31&gt;='Parametri'!$B$11,"Allerta","Normale"))</f>
        <v/>
      </c>
    </row>
    <row r="32">
      <c r="A32" s="16">
        <f>IF(A31="","",IF(A31&lt;'Parametri'!$B$19,A31+1,""))</f>
        <v/>
      </c>
      <c r="B32" s="46">
        <f>IF(A32="","",IFERROR(EDATE(B31,1),""))</f>
        <v/>
      </c>
      <c r="C32" s="16">
        <f>IF(A32="","",IFERROR(ROUNDUP(A32/'Parametri'!$B$7,0),""))</f>
        <v/>
      </c>
      <c r="D32" s="47">
        <f>IF(C32="","",IFERROR(VLOOKUP(C32,'Parametri'!$A$22:$F$121,3,FALSE),""))</f>
        <v/>
      </c>
      <c r="E32" s="47">
        <f>IF(A32="","",'Parametri'!$B$8)</f>
        <v/>
      </c>
      <c r="F32" s="47">
        <f>IF(OR(D32="",E32=""),"",D32+E32)</f>
        <v/>
      </c>
      <c r="G32" s="47">
        <f>IF(F32="","",IFERROR(F32/'Parametri'!$B$6,""))</f>
        <v/>
      </c>
      <c r="H32" s="48">
        <f>IF(A32="","",L31)</f>
        <v/>
      </c>
      <c r="I32" s="48">
        <f>IF(OR(H32="",G32=""),"",IFERROR(MIN(-PMT(G32,'Parametri'!$B$5*'Parametri'!$B$6,H32),H32+J32),""))</f>
        <v/>
      </c>
      <c r="J32" s="48">
        <f>IF(OR(H32="",G32=""),"",H32*G32)</f>
        <v/>
      </c>
      <c r="K32" s="48">
        <f>IF(OR(I32="",J32=""),"",I32-J32)</f>
        <v/>
      </c>
      <c r="L32" s="48">
        <f>IF(OR(H32="",K32=""),"",MAX(0,H32-K32))</f>
        <v/>
      </c>
      <c r="M32" s="48">
        <f>IF(OR(M31="",J32=""),"",M31+J32)</f>
        <v/>
      </c>
      <c r="N32" s="20">
        <f>IF(L32="","",IF(L32=0,"Estinta","Da pagare"))</f>
        <v/>
      </c>
      <c r="O32" s="20">
        <f>IF(F32="","",IF(F32&gt;='Parametri'!$B$11,"Allerta","Normale"))</f>
        <v/>
      </c>
    </row>
    <row r="33">
      <c r="A33" s="21">
        <f>IF(A32="","",IF(A32&lt;'Parametri'!$B$19,A32+1,""))</f>
        <v/>
      </c>
      <c r="B33" s="49">
        <f>IF(A33="","",IFERROR(EDATE(B32,1),""))</f>
        <v/>
      </c>
      <c r="C33" s="21">
        <f>IF(A33="","",IFERROR(ROUNDUP(A33/'Parametri'!$B$7,0),""))</f>
        <v/>
      </c>
      <c r="D33" s="50">
        <f>IF(C33="","",IFERROR(VLOOKUP(C33,'Parametri'!$A$22:$F$121,3,FALSE),""))</f>
        <v/>
      </c>
      <c r="E33" s="50">
        <f>IF(A33="","",'Parametri'!$B$8)</f>
        <v/>
      </c>
      <c r="F33" s="50">
        <f>IF(OR(D33="",E33=""),"",D33+E33)</f>
        <v/>
      </c>
      <c r="G33" s="50">
        <f>IF(F33="","",IFERROR(F33/'Parametri'!$B$6,""))</f>
        <v/>
      </c>
      <c r="H33" s="51">
        <f>IF(A33="","",L32)</f>
        <v/>
      </c>
      <c r="I33" s="51">
        <f>IF(OR(H33="",G33=""),"",IFERROR(MIN(-PMT(G33,'Parametri'!$B$5*'Parametri'!$B$6,H33),H33+J33),""))</f>
        <v/>
      </c>
      <c r="J33" s="51">
        <f>IF(OR(H33="",G33=""),"",H33*G33)</f>
        <v/>
      </c>
      <c r="K33" s="51">
        <f>IF(OR(I33="",J33=""),"",I33-J33)</f>
        <v/>
      </c>
      <c r="L33" s="51">
        <f>IF(OR(H33="",K33=""),"",MAX(0,H33-K33))</f>
        <v/>
      </c>
      <c r="M33" s="51">
        <f>IF(OR(M32="",J33=""),"",M32+J33)</f>
        <v/>
      </c>
      <c r="N33" s="25">
        <f>IF(L33="","",IF(L33=0,"Estinta","Da pagare"))</f>
        <v/>
      </c>
      <c r="O33" s="25">
        <f>IF(F33="","",IF(F33&gt;='Parametri'!$B$11,"Allerta","Normale"))</f>
        <v/>
      </c>
    </row>
    <row r="34">
      <c r="A34" s="16">
        <f>IF(A33="","",IF(A33&lt;'Parametri'!$B$19,A33+1,""))</f>
        <v/>
      </c>
      <c r="B34" s="46">
        <f>IF(A34="","",IFERROR(EDATE(B33,1),""))</f>
        <v/>
      </c>
      <c r="C34" s="16">
        <f>IF(A34="","",IFERROR(ROUNDUP(A34/'Parametri'!$B$7,0),""))</f>
        <v/>
      </c>
      <c r="D34" s="47">
        <f>IF(C34="","",IFERROR(VLOOKUP(C34,'Parametri'!$A$22:$F$121,3,FALSE),""))</f>
        <v/>
      </c>
      <c r="E34" s="47">
        <f>IF(A34="","",'Parametri'!$B$8)</f>
        <v/>
      </c>
      <c r="F34" s="47">
        <f>IF(OR(D34="",E34=""),"",D34+E34)</f>
        <v/>
      </c>
      <c r="G34" s="47">
        <f>IF(F34="","",IFERROR(F34/'Parametri'!$B$6,""))</f>
        <v/>
      </c>
      <c r="H34" s="48">
        <f>IF(A34="","",L33)</f>
        <v/>
      </c>
      <c r="I34" s="48">
        <f>IF(OR(H34="",G34=""),"",IFERROR(MIN(-PMT(G34,'Parametri'!$B$5*'Parametri'!$B$6,H34),H34+J34),""))</f>
        <v/>
      </c>
      <c r="J34" s="48">
        <f>IF(OR(H34="",G34=""),"",H34*G34)</f>
        <v/>
      </c>
      <c r="K34" s="48">
        <f>IF(OR(I34="",J34=""),"",I34-J34)</f>
        <v/>
      </c>
      <c r="L34" s="48">
        <f>IF(OR(H34="",K34=""),"",MAX(0,H34-K34))</f>
        <v/>
      </c>
      <c r="M34" s="48">
        <f>IF(OR(M33="",J34=""),"",M33+J34)</f>
        <v/>
      </c>
      <c r="N34" s="20">
        <f>IF(L34="","",IF(L34=0,"Estinta","Da pagare"))</f>
        <v/>
      </c>
      <c r="O34" s="20">
        <f>IF(F34="","",IF(F34&gt;='Parametri'!$B$11,"Allerta","Normale"))</f>
        <v/>
      </c>
    </row>
    <row r="35">
      <c r="A35" s="21">
        <f>IF(A34="","",IF(A34&lt;'Parametri'!$B$19,A34+1,""))</f>
        <v/>
      </c>
      <c r="B35" s="49">
        <f>IF(A35="","",IFERROR(EDATE(B34,1),""))</f>
        <v/>
      </c>
      <c r="C35" s="21">
        <f>IF(A35="","",IFERROR(ROUNDUP(A35/'Parametri'!$B$7,0),""))</f>
        <v/>
      </c>
      <c r="D35" s="50">
        <f>IF(C35="","",IFERROR(VLOOKUP(C35,'Parametri'!$A$22:$F$121,3,FALSE),""))</f>
        <v/>
      </c>
      <c r="E35" s="50">
        <f>IF(A35="","",'Parametri'!$B$8)</f>
        <v/>
      </c>
      <c r="F35" s="50">
        <f>IF(OR(D35="",E35=""),"",D35+E35)</f>
        <v/>
      </c>
      <c r="G35" s="50">
        <f>IF(F35="","",IFERROR(F35/'Parametri'!$B$6,""))</f>
        <v/>
      </c>
      <c r="H35" s="51">
        <f>IF(A35="","",L34)</f>
        <v/>
      </c>
      <c r="I35" s="51">
        <f>IF(OR(H35="",G35=""),"",IFERROR(MIN(-PMT(G35,'Parametri'!$B$5*'Parametri'!$B$6,H35),H35+J35),""))</f>
        <v/>
      </c>
      <c r="J35" s="51">
        <f>IF(OR(H35="",G35=""),"",H35*G35)</f>
        <v/>
      </c>
      <c r="K35" s="51">
        <f>IF(OR(I35="",J35=""),"",I35-J35)</f>
        <v/>
      </c>
      <c r="L35" s="51">
        <f>IF(OR(H35="",K35=""),"",MAX(0,H35-K35))</f>
        <v/>
      </c>
      <c r="M35" s="51">
        <f>IF(OR(M34="",J35=""),"",M34+J35)</f>
        <v/>
      </c>
      <c r="N35" s="25">
        <f>IF(L35="","",IF(L35=0,"Estinta","Da pagare"))</f>
        <v/>
      </c>
      <c r="O35" s="25">
        <f>IF(F35="","",IF(F35&gt;='Parametri'!$B$11,"Allerta","Normale"))</f>
        <v/>
      </c>
    </row>
    <row r="36">
      <c r="A36" s="16">
        <f>IF(A35="","",IF(A35&lt;'Parametri'!$B$19,A35+1,""))</f>
        <v/>
      </c>
      <c r="B36" s="46">
        <f>IF(A36="","",IFERROR(EDATE(B35,1),""))</f>
        <v/>
      </c>
      <c r="C36" s="16">
        <f>IF(A36="","",IFERROR(ROUNDUP(A36/'Parametri'!$B$7,0),""))</f>
        <v/>
      </c>
      <c r="D36" s="47">
        <f>IF(C36="","",IFERROR(VLOOKUP(C36,'Parametri'!$A$22:$F$121,3,FALSE),""))</f>
        <v/>
      </c>
      <c r="E36" s="47">
        <f>IF(A36="","",'Parametri'!$B$8)</f>
        <v/>
      </c>
      <c r="F36" s="47">
        <f>IF(OR(D36="",E36=""),"",D36+E36)</f>
        <v/>
      </c>
      <c r="G36" s="47">
        <f>IF(F36="","",IFERROR(F36/'Parametri'!$B$6,""))</f>
        <v/>
      </c>
      <c r="H36" s="48">
        <f>IF(A36="","",L35)</f>
        <v/>
      </c>
      <c r="I36" s="48">
        <f>IF(OR(H36="",G36=""),"",IFERROR(MIN(-PMT(G36,'Parametri'!$B$5*'Parametri'!$B$6,H36),H36+J36),""))</f>
        <v/>
      </c>
      <c r="J36" s="48">
        <f>IF(OR(H36="",G36=""),"",H36*G36)</f>
        <v/>
      </c>
      <c r="K36" s="48">
        <f>IF(OR(I36="",J36=""),"",I36-J36)</f>
        <v/>
      </c>
      <c r="L36" s="48">
        <f>IF(OR(H36="",K36=""),"",MAX(0,H36-K36))</f>
        <v/>
      </c>
      <c r="M36" s="48">
        <f>IF(OR(M35="",J36=""),"",M35+J36)</f>
        <v/>
      </c>
      <c r="N36" s="20">
        <f>IF(L36="","",IF(L36=0,"Estinta","Da pagare"))</f>
        <v/>
      </c>
      <c r="O36" s="20">
        <f>IF(F36="","",IF(F36&gt;='Parametri'!$B$11,"Allerta","Normale"))</f>
        <v/>
      </c>
    </row>
    <row r="37">
      <c r="A37" s="21">
        <f>IF(A36="","",IF(A36&lt;'Parametri'!$B$19,A36+1,""))</f>
        <v/>
      </c>
      <c r="B37" s="49">
        <f>IF(A37="","",IFERROR(EDATE(B36,1),""))</f>
        <v/>
      </c>
      <c r="C37" s="21">
        <f>IF(A37="","",IFERROR(ROUNDUP(A37/'Parametri'!$B$7,0),""))</f>
        <v/>
      </c>
      <c r="D37" s="50">
        <f>IF(C37="","",IFERROR(VLOOKUP(C37,'Parametri'!$A$22:$F$121,3,FALSE),""))</f>
        <v/>
      </c>
      <c r="E37" s="50">
        <f>IF(A37="","",'Parametri'!$B$8)</f>
        <v/>
      </c>
      <c r="F37" s="50">
        <f>IF(OR(D37="",E37=""),"",D37+E37)</f>
        <v/>
      </c>
      <c r="G37" s="50">
        <f>IF(F37="","",IFERROR(F37/'Parametri'!$B$6,""))</f>
        <v/>
      </c>
      <c r="H37" s="51">
        <f>IF(A37="","",L36)</f>
        <v/>
      </c>
      <c r="I37" s="51">
        <f>IF(OR(H37="",G37=""),"",IFERROR(MIN(-PMT(G37,'Parametri'!$B$5*'Parametri'!$B$6,H37),H37+J37),""))</f>
        <v/>
      </c>
      <c r="J37" s="51">
        <f>IF(OR(H37="",G37=""),"",H37*G37)</f>
        <v/>
      </c>
      <c r="K37" s="51">
        <f>IF(OR(I37="",J37=""),"",I37-J37)</f>
        <v/>
      </c>
      <c r="L37" s="51">
        <f>IF(OR(H37="",K37=""),"",MAX(0,H37-K37))</f>
        <v/>
      </c>
      <c r="M37" s="51">
        <f>IF(OR(M36="",J37=""),"",M36+J37)</f>
        <v/>
      </c>
      <c r="N37" s="25">
        <f>IF(L37="","",IF(L37=0,"Estinta","Da pagare"))</f>
        <v/>
      </c>
      <c r="O37" s="25">
        <f>IF(F37="","",IF(F37&gt;='Parametri'!$B$11,"Allerta","Normale"))</f>
        <v/>
      </c>
    </row>
    <row r="38">
      <c r="A38" s="16">
        <f>IF(A37="","",IF(A37&lt;'Parametri'!$B$19,A37+1,""))</f>
        <v/>
      </c>
      <c r="B38" s="46">
        <f>IF(A38="","",IFERROR(EDATE(B37,1),""))</f>
        <v/>
      </c>
      <c r="C38" s="16">
        <f>IF(A38="","",IFERROR(ROUNDUP(A38/'Parametri'!$B$7,0),""))</f>
        <v/>
      </c>
      <c r="D38" s="47">
        <f>IF(C38="","",IFERROR(VLOOKUP(C38,'Parametri'!$A$22:$F$121,3,FALSE),""))</f>
        <v/>
      </c>
      <c r="E38" s="47">
        <f>IF(A38="","",'Parametri'!$B$8)</f>
        <v/>
      </c>
      <c r="F38" s="47">
        <f>IF(OR(D38="",E38=""),"",D38+E38)</f>
        <v/>
      </c>
      <c r="G38" s="47">
        <f>IF(F38="","",IFERROR(F38/'Parametri'!$B$6,""))</f>
        <v/>
      </c>
      <c r="H38" s="48">
        <f>IF(A38="","",L37)</f>
        <v/>
      </c>
      <c r="I38" s="48">
        <f>IF(OR(H38="",G38=""),"",IFERROR(MIN(-PMT(G38,'Parametri'!$B$5*'Parametri'!$B$6,H38),H38+J38),""))</f>
        <v/>
      </c>
      <c r="J38" s="48">
        <f>IF(OR(H38="",G38=""),"",H38*G38)</f>
        <v/>
      </c>
      <c r="K38" s="48">
        <f>IF(OR(I38="",J38=""),"",I38-J38)</f>
        <v/>
      </c>
      <c r="L38" s="48">
        <f>IF(OR(H38="",K38=""),"",MAX(0,H38-K38))</f>
        <v/>
      </c>
      <c r="M38" s="48">
        <f>IF(OR(M37="",J38=""),"",M37+J38)</f>
        <v/>
      </c>
      <c r="N38" s="20">
        <f>IF(L38="","",IF(L38=0,"Estinta","Da pagare"))</f>
        <v/>
      </c>
      <c r="O38" s="20">
        <f>IF(F38="","",IF(F38&gt;='Parametri'!$B$11,"Allerta","Normale"))</f>
        <v/>
      </c>
    </row>
    <row r="39">
      <c r="A39" s="21">
        <f>IF(A38="","",IF(A38&lt;'Parametri'!$B$19,A38+1,""))</f>
        <v/>
      </c>
      <c r="B39" s="49">
        <f>IF(A39="","",IFERROR(EDATE(B38,1),""))</f>
        <v/>
      </c>
      <c r="C39" s="21">
        <f>IF(A39="","",IFERROR(ROUNDUP(A39/'Parametri'!$B$7,0),""))</f>
        <v/>
      </c>
      <c r="D39" s="50">
        <f>IF(C39="","",IFERROR(VLOOKUP(C39,'Parametri'!$A$22:$F$121,3,FALSE),""))</f>
        <v/>
      </c>
      <c r="E39" s="50">
        <f>IF(A39="","",'Parametri'!$B$8)</f>
        <v/>
      </c>
      <c r="F39" s="50">
        <f>IF(OR(D39="",E39=""),"",D39+E39)</f>
        <v/>
      </c>
      <c r="G39" s="50">
        <f>IF(F39="","",IFERROR(F39/'Parametri'!$B$6,""))</f>
        <v/>
      </c>
      <c r="H39" s="51">
        <f>IF(A39="","",L38)</f>
        <v/>
      </c>
      <c r="I39" s="51">
        <f>IF(OR(H39="",G39=""),"",IFERROR(MIN(-PMT(G39,'Parametri'!$B$5*'Parametri'!$B$6,H39),H39+J39),""))</f>
        <v/>
      </c>
      <c r="J39" s="51">
        <f>IF(OR(H39="",G39=""),"",H39*G39)</f>
        <v/>
      </c>
      <c r="K39" s="51">
        <f>IF(OR(I39="",J39=""),"",I39-J39)</f>
        <v/>
      </c>
      <c r="L39" s="51">
        <f>IF(OR(H39="",K39=""),"",MAX(0,H39-K39))</f>
        <v/>
      </c>
      <c r="M39" s="51">
        <f>IF(OR(M38="",J39=""),"",M38+J39)</f>
        <v/>
      </c>
      <c r="N39" s="25">
        <f>IF(L39="","",IF(L39=0,"Estinta","Da pagare"))</f>
        <v/>
      </c>
      <c r="O39" s="25">
        <f>IF(F39="","",IF(F39&gt;='Parametri'!$B$11,"Allerta","Normale"))</f>
        <v/>
      </c>
    </row>
    <row r="40">
      <c r="A40" s="16">
        <f>IF(A39="","",IF(A39&lt;'Parametri'!$B$19,A39+1,""))</f>
        <v/>
      </c>
      <c r="B40" s="46">
        <f>IF(A40="","",IFERROR(EDATE(B39,1),""))</f>
        <v/>
      </c>
      <c r="C40" s="16">
        <f>IF(A40="","",IFERROR(ROUNDUP(A40/'Parametri'!$B$7,0),""))</f>
        <v/>
      </c>
      <c r="D40" s="47">
        <f>IF(C40="","",IFERROR(VLOOKUP(C40,'Parametri'!$A$22:$F$121,3,FALSE),""))</f>
        <v/>
      </c>
      <c r="E40" s="47">
        <f>IF(A40="","",'Parametri'!$B$8)</f>
        <v/>
      </c>
      <c r="F40" s="47">
        <f>IF(OR(D40="",E40=""),"",D40+E40)</f>
        <v/>
      </c>
      <c r="G40" s="47">
        <f>IF(F40="","",IFERROR(F40/'Parametri'!$B$6,""))</f>
        <v/>
      </c>
      <c r="H40" s="48">
        <f>IF(A40="","",L39)</f>
        <v/>
      </c>
      <c r="I40" s="48">
        <f>IF(OR(H40="",G40=""),"",IFERROR(MIN(-PMT(G40,'Parametri'!$B$5*'Parametri'!$B$6,H40),H40+J40),""))</f>
        <v/>
      </c>
      <c r="J40" s="48">
        <f>IF(OR(H40="",G40=""),"",H40*G40)</f>
        <v/>
      </c>
      <c r="K40" s="48">
        <f>IF(OR(I40="",J40=""),"",I40-J40)</f>
        <v/>
      </c>
      <c r="L40" s="48">
        <f>IF(OR(H40="",K40=""),"",MAX(0,H40-K40))</f>
        <v/>
      </c>
      <c r="M40" s="48">
        <f>IF(OR(M39="",J40=""),"",M39+J40)</f>
        <v/>
      </c>
      <c r="N40" s="20">
        <f>IF(L40="","",IF(L40=0,"Estinta","Da pagare"))</f>
        <v/>
      </c>
      <c r="O40" s="20">
        <f>IF(F40="","",IF(F40&gt;='Parametri'!$B$11,"Allerta","Normale"))</f>
        <v/>
      </c>
    </row>
    <row r="41">
      <c r="A41" s="21">
        <f>IF(A40="","",IF(A40&lt;'Parametri'!$B$19,A40+1,""))</f>
        <v/>
      </c>
      <c r="B41" s="49">
        <f>IF(A41="","",IFERROR(EDATE(B40,1),""))</f>
        <v/>
      </c>
      <c r="C41" s="21">
        <f>IF(A41="","",IFERROR(ROUNDUP(A41/'Parametri'!$B$7,0),""))</f>
        <v/>
      </c>
      <c r="D41" s="50">
        <f>IF(C41="","",IFERROR(VLOOKUP(C41,'Parametri'!$A$22:$F$121,3,FALSE),""))</f>
        <v/>
      </c>
      <c r="E41" s="50">
        <f>IF(A41="","",'Parametri'!$B$8)</f>
        <v/>
      </c>
      <c r="F41" s="50">
        <f>IF(OR(D41="",E41=""),"",D41+E41)</f>
        <v/>
      </c>
      <c r="G41" s="50">
        <f>IF(F41="","",IFERROR(F41/'Parametri'!$B$6,""))</f>
        <v/>
      </c>
      <c r="H41" s="51">
        <f>IF(A41="","",L40)</f>
        <v/>
      </c>
      <c r="I41" s="51">
        <f>IF(OR(H41="",G41=""),"",IFERROR(MIN(-PMT(G41,'Parametri'!$B$5*'Parametri'!$B$6,H41),H41+J41),""))</f>
        <v/>
      </c>
      <c r="J41" s="51">
        <f>IF(OR(H41="",G41=""),"",H41*G41)</f>
        <v/>
      </c>
      <c r="K41" s="51">
        <f>IF(OR(I41="",J41=""),"",I41-J41)</f>
        <v/>
      </c>
      <c r="L41" s="51">
        <f>IF(OR(H41="",K41=""),"",MAX(0,H41-K41))</f>
        <v/>
      </c>
      <c r="M41" s="51">
        <f>IF(OR(M40="",J41=""),"",M40+J41)</f>
        <v/>
      </c>
      <c r="N41" s="25">
        <f>IF(L41="","",IF(L41=0,"Estinta","Da pagare"))</f>
        <v/>
      </c>
      <c r="O41" s="25">
        <f>IF(F41="","",IF(F41&gt;='Parametri'!$B$11,"Allerta","Normale"))</f>
        <v/>
      </c>
    </row>
    <row r="42">
      <c r="A42" s="16">
        <f>IF(A41="","",IF(A41&lt;'Parametri'!$B$19,A41+1,""))</f>
        <v/>
      </c>
      <c r="B42" s="46">
        <f>IF(A42="","",IFERROR(EDATE(B41,1),""))</f>
        <v/>
      </c>
      <c r="C42" s="16">
        <f>IF(A42="","",IFERROR(ROUNDUP(A42/'Parametri'!$B$7,0),""))</f>
        <v/>
      </c>
      <c r="D42" s="47">
        <f>IF(C42="","",IFERROR(VLOOKUP(C42,'Parametri'!$A$22:$F$121,3,FALSE),""))</f>
        <v/>
      </c>
      <c r="E42" s="47">
        <f>IF(A42="","",'Parametri'!$B$8)</f>
        <v/>
      </c>
      <c r="F42" s="47">
        <f>IF(OR(D42="",E42=""),"",D42+E42)</f>
        <v/>
      </c>
      <c r="G42" s="47">
        <f>IF(F42="","",IFERROR(F42/'Parametri'!$B$6,""))</f>
        <v/>
      </c>
      <c r="H42" s="48">
        <f>IF(A42="","",L41)</f>
        <v/>
      </c>
      <c r="I42" s="48">
        <f>IF(OR(H42="",G42=""),"",IFERROR(MIN(-PMT(G42,'Parametri'!$B$5*'Parametri'!$B$6,H42),H42+J42),""))</f>
        <v/>
      </c>
      <c r="J42" s="48">
        <f>IF(OR(H42="",G42=""),"",H42*G42)</f>
        <v/>
      </c>
      <c r="K42" s="48">
        <f>IF(OR(I42="",J42=""),"",I42-J42)</f>
        <v/>
      </c>
      <c r="L42" s="48">
        <f>IF(OR(H42="",K42=""),"",MAX(0,H42-K42))</f>
        <v/>
      </c>
      <c r="M42" s="48">
        <f>IF(OR(M41="",J42=""),"",M41+J42)</f>
        <v/>
      </c>
      <c r="N42" s="20">
        <f>IF(L42="","",IF(L42=0,"Estinta","Da pagare"))</f>
        <v/>
      </c>
      <c r="O42" s="20">
        <f>IF(F42="","",IF(F42&gt;='Parametri'!$B$11,"Allerta","Normale"))</f>
        <v/>
      </c>
    </row>
    <row r="43">
      <c r="A43" s="21">
        <f>IF(A42="","",IF(A42&lt;'Parametri'!$B$19,A42+1,""))</f>
        <v/>
      </c>
      <c r="B43" s="49">
        <f>IF(A43="","",IFERROR(EDATE(B42,1),""))</f>
        <v/>
      </c>
      <c r="C43" s="21">
        <f>IF(A43="","",IFERROR(ROUNDUP(A43/'Parametri'!$B$7,0),""))</f>
        <v/>
      </c>
      <c r="D43" s="50">
        <f>IF(C43="","",IFERROR(VLOOKUP(C43,'Parametri'!$A$22:$F$121,3,FALSE),""))</f>
        <v/>
      </c>
      <c r="E43" s="50">
        <f>IF(A43="","",'Parametri'!$B$8)</f>
        <v/>
      </c>
      <c r="F43" s="50">
        <f>IF(OR(D43="",E43=""),"",D43+E43)</f>
        <v/>
      </c>
      <c r="G43" s="50">
        <f>IF(F43="","",IFERROR(F43/'Parametri'!$B$6,""))</f>
        <v/>
      </c>
      <c r="H43" s="51">
        <f>IF(A43="","",L42)</f>
        <v/>
      </c>
      <c r="I43" s="51">
        <f>IF(OR(H43="",G43=""),"",IFERROR(MIN(-PMT(G43,'Parametri'!$B$5*'Parametri'!$B$6,H43),H43+J43),""))</f>
        <v/>
      </c>
      <c r="J43" s="51">
        <f>IF(OR(H43="",G43=""),"",H43*G43)</f>
        <v/>
      </c>
      <c r="K43" s="51">
        <f>IF(OR(I43="",J43=""),"",I43-J43)</f>
        <v/>
      </c>
      <c r="L43" s="51">
        <f>IF(OR(H43="",K43=""),"",MAX(0,H43-K43))</f>
        <v/>
      </c>
      <c r="M43" s="51">
        <f>IF(OR(M42="",J43=""),"",M42+J43)</f>
        <v/>
      </c>
      <c r="N43" s="25">
        <f>IF(L43="","",IF(L43=0,"Estinta","Da pagare"))</f>
        <v/>
      </c>
      <c r="O43" s="25">
        <f>IF(F43="","",IF(F43&gt;='Parametri'!$B$11,"Allerta","Normale"))</f>
        <v/>
      </c>
    </row>
    <row r="44">
      <c r="A44" s="16">
        <f>IF(A43="","",IF(A43&lt;'Parametri'!$B$19,A43+1,""))</f>
        <v/>
      </c>
      <c r="B44" s="46">
        <f>IF(A44="","",IFERROR(EDATE(B43,1),""))</f>
        <v/>
      </c>
      <c r="C44" s="16">
        <f>IF(A44="","",IFERROR(ROUNDUP(A44/'Parametri'!$B$7,0),""))</f>
        <v/>
      </c>
      <c r="D44" s="47">
        <f>IF(C44="","",IFERROR(VLOOKUP(C44,'Parametri'!$A$22:$F$121,3,FALSE),""))</f>
        <v/>
      </c>
      <c r="E44" s="47">
        <f>IF(A44="","",'Parametri'!$B$8)</f>
        <v/>
      </c>
      <c r="F44" s="47">
        <f>IF(OR(D44="",E44=""),"",D44+E44)</f>
        <v/>
      </c>
      <c r="G44" s="47">
        <f>IF(F44="","",IFERROR(F44/'Parametri'!$B$6,""))</f>
        <v/>
      </c>
      <c r="H44" s="48">
        <f>IF(A44="","",L43)</f>
        <v/>
      </c>
      <c r="I44" s="48">
        <f>IF(OR(H44="",G44=""),"",IFERROR(MIN(-PMT(G44,'Parametri'!$B$5*'Parametri'!$B$6,H44),H44+J44),""))</f>
        <v/>
      </c>
      <c r="J44" s="48">
        <f>IF(OR(H44="",G44=""),"",H44*G44)</f>
        <v/>
      </c>
      <c r="K44" s="48">
        <f>IF(OR(I44="",J44=""),"",I44-J44)</f>
        <v/>
      </c>
      <c r="L44" s="48">
        <f>IF(OR(H44="",K44=""),"",MAX(0,H44-K44))</f>
        <v/>
      </c>
      <c r="M44" s="48">
        <f>IF(OR(M43="",J44=""),"",M43+J44)</f>
        <v/>
      </c>
      <c r="N44" s="20">
        <f>IF(L44="","",IF(L44=0,"Estinta","Da pagare"))</f>
        <v/>
      </c>
      <c r="O44" s="20">
        <f>IF(F44="","",IF(F44&gt;='Parametri'!$B$11,"Allerta","Normale"))</f>
        <v/>
      </c>
    </row>
    <row r="45">
      <c r="A45" s="21">
        <f>IF(A44="","",IF(A44&lt;'Parametri'!$B$19,A44+1,""))</f>
        <v/>
      </c>
      <c r="B45" s="49">
        <f>IF(A45="","",IFERROR(EDATE(B44,1),""))</f>
        <v/>
      </c>
      <c r="C45" s="21">
        <f>IF(A45="","",IFERROR(ROUNDUP(A45/'Parametri'!$B$7,0),""))</f>
        <v/>
      </c>
      <c r="D45" s="50">
        <f>IF(C45="","",IFERROR(VLOOKUP(C45,'Parametri'!$A$22:$F$121,3,FALSE),""))</f>
        <v/>
      </c>
      <c r="E45" s="50">
        <f>IF(A45="","",'Parametri'!$B$8)</f>
        <v/>
      </c>
      <c r="F45" s="50">
        <f>IF(OR(D45="",E45=""),"",D45+E45)</f>
        <v/>
      </c>
      <c r="G45" s="50">
        <f>IF(F45="","",IFERROR(F45/'Parametri'!$B$6,""))</f>
        <v/>
      </c>
      <c r="H45" s="51">
        <f>IF(A45="","",L44)</f>
        <v/>
      </c>
      <c r="I45" s="51">
        <f>IF(OR(H45="",G45=""),"",IFERROR(MIN(-PMT(G45,'Parametri'!$B$5*'Parametri'!$B$6,H45),H45+J45),""))</f>
        <v/>
      </c>
      <c r="J45" s="51">
        <f>IF(OR(H45="",G45=""),"",H45*G45)</f>
        <v/>
      </c>
      <c r="K45" s="51">
        <f>IF(OR(I45="",J45=""),"",I45-J45)</f>
        <v/>
      </c>
      <c r="L45" s="51">
        <f>IF(OR(H45="",K45=""),"",MAX(0,H45-K45))</f>
        <v/>
      </c>
      <c r="M45" s="51">
        <f>IF(OR(M44="",J45=""),"",M44+J45)</f>
        <v/>
      </c>
      <c r="N45" s="25">
        <f>IF(L45="","",IF(L45=0,"Estinta","Da pagare"))</f>
        <v/>
      </c>
      <c r="O45" s="25">
        <f>IF(F45="","",IF(F45&gt;='Parametri'!$B$11,"Allerta","Normale"))</f>
        <v/>
      </c>
    </row>
    <row r="46">
      <c r="A46" s="16">
        <f>IF(A45="","",IF(A45&lt;'Parametri'!$B$19,A45+1,""))</f>
        <v/>
      </c>
      <c r="B46" s="46">
        <f>IF(A46="","",IFERROR(EDATE(B45,1),""))</f>
        <v/>
      </c>
      <c r="C46" s="16">
        <f>IF(A46="","",IFERROR(ROUNDUP(A46/'Parametri'!$B$7,0),""))</f>
        <v/>
      </c>
      <c r="D46" s="47">
        <f>IF(C46="","",IFERROR(VLOOKUP(C46,'Parametri'!$A$22:$F$121,3,FALSE),""))</f>
        <v/>
      </c>
      <c r="E46" s="47">
        <f>IF(A46="","",'Parametri'!$B$8)</f>
        <v/>
      </c>
      <c r="F46" s="47">
        <f>IF(OR(D46="",E46=""),"",D46+E46)</f>
        <v/>
      </c>
      <c r="G46" s="47">
        <f>IF(F46="","",IFERROR(F46/'Parametri'!$B$6,""))</f>
        <v/>
      </c>
      <c r="H46" s="48">
        <f>IF(A46="","",L45)</f>
        <v/>
      </c>
      <c r="I46" s="48">
        <f>IF(OR(H46="",G46=""),"",IFERROR(MIN(-PMT(G46,'Parametri'!$B$5*'Parametri'!$B$6,H46),H46+J46),""))</f>
        <v/>
      </c>
      <c r="J46" s="48">
        <f>IF(OR(H46="",G46=""),"",H46*G46)</f>
        <v/>
      </c>
      <c r="K46" s="48">
        <f>IF(OR(I46="",J46=""),"",I46-J46)</f>
        <v/>
      </c>
      <c r="L46" s="48">
        <f>IF(OR(H46="",K46=""),"",MAX(0,H46-K46))</f>
        <v/>
      </c>
      <c r="M46" s="48">
        <f>IF(OR(M45="",J46=""),"",M45+J46)</f>
        <v/>
      </c>
      <c r="N46" s="20">
        <f>IF(L46="","",IF(L46=0,"Estinta","Da pagare"))</f>
        <v/>
      </c>
      <c r="O46" s="20">
        <f>IF(F46="","",IF(F46&gt;='Parametri'!$B$11,"Allerta","Normale"))</f>
        <v/>
      </c>
    </row>
    <row r="47">
      <c r="A47" s="21">
        <f>IF(A46="","",IF(A46&lt;'Parametri'!$B$19,A46+1,""))</f>
        <v/>
      </c>
      <c r="B47" s="49">
        <f>IF(A47="","",IFERROR(EDATE(B46,1),""))</f>
        <v/>
      </c>
      <c r="C47" s="21">
        <f>IF(A47="","",IFERROR(ROUNDUP(A47/'Parametri'!$B$7,0),""))</f>
        <v/>
      </c>
      <c r="D47" s="50">
        <f>IF(C47="","",IFERROR(VLOOKUP(C47,'Parametri'!$A$22:$F$121,3,FALSE),""))</f>
        <v/>
      </c>
      <c r="E47" s="50">
        <f>IF(A47="","",'Parametri'!$B$8)</f>
        <v/>
      </c>
      <c r="F47" s="50">
        <f>IF(OR(D47="",E47=""),"",D47+E47)</f>
        <v/>
      </c>
      <c r="G47" s="50">
        <f>IF(F47="","",IFERROR(F47/'Parametri'!$B$6,""))</f>
        <v/>
      </c>
      <c r="H47" s="51">
        <f>IF(A47="","",L46)</f>
        <v/>
      </c>
      <c r="I47" s="51">
        <f>IF(OR(H47="",G47=""),"",IFERROR(MIN(-PMT(G47,'Parametri'!$B$5*'Parametri'!$B$6,H47),H47+J47),""))</f>
        <v/>
      </c>
      <c r="J47" s="51">
        <f>IF(OR(H47="",G47=""),"",H47*G47)</f>
        <v/>
      </c>
      <c r="K47" s="51">
        <f>IF(OR(I47="",J47=""),"",I47-J47)</f>
        <v/>
      </c>
      <c r="L47" s="51">
        <f>IF(OR(H47="",K47=""),"",MAX(0,H47-K47))</f>
        <v/>
      </c>
      <c r="M47" s="51">
        <f>IF(OR(M46="",J47=""),"",M46+J47)</f>
        <v/>
      </c>
      <c r="N47" s="25">
        <f>IF(L47="","",IF(L47=0,"Estinta","Da pagare"))</f>
        <v/>
      </c>
      <c r="O47" s="25">
        <f>IF(F47="","",IF(F47&gt;='Parametri'!$B$11,"Allerta","Normale"))</f>
        <v/>
      </c>
    </row>
    <row r="48">
      <c r="A48" s="16">
        <f>IF(A47="","",IF(A47&lt;'Parametri'!$B$19,A47+1,""))</f>
        <v/>
      </c>
      <c r="B48" s="46">
        <f>IF(A48="","",IFERROR(EDATE(B47,1),""))</f>
        <v/>
      </c>
      <c r="C48" s="16">
        <f>IF(A48="","",IFERROR(ROUNDUP(A48/'Parametri'!$B$7,0),""))</f>
        <v/>
      </c>
      <c r="D48" s="47">
        <f>IF(C48="","",IFERROR(VLOOKUP(C48,'Parametri'!$A$22:$F$121,3,FALSE),""))</f>
        <v/>
      </c>
      <c r="E48" s="47">
        <f>IF(A48="","",'Parametri'!$B$8)</f>
        <v/>
      </c>
      <c r="F48" s="47">
        <f>IF(OR(D48="",E48=""),"",D48+E48)</f>
        <v/>
      </c>
      <c r="G48" s="47">
        <f>IF(F48="","",IFERROR(F48/'Parametri'!$B$6,""))</f>
        <v/>
      </c>
      <c r="H48" s="48">
        <f>IF(A48="","",L47)</f>
        <v/>
      </c>
      <c r="I48" s="48">
        <f>IF(OR(H48="",G48=""),"",IFERROR(MIN(-PMT(G48,'Parametri'!$B$5*'Parametri'!$B$6,H48),H48+J48),""))</f>
        <v/>
      </c>
      <c r="J48" s="48">
        <f>IF(OR(H48="",G48=""),"",H48*G48)</f>
        <v/>
      </c>
      <c r="K48" s="48">
        <f>IF(OR(I48="",J48=""),"",I48-J48)</f>
        <v/>
      </c>
      <c r="L48" s="48">
        <f>IF(OR(H48="",K48=""),"",MAX(0,H48-K48))</f>
        <v/>
      </c>
      <c r="M48" s="48">
        <f>IF(OR(M47="",J48=""),"",M47+J48)</f>
        <v/>
      </c>
      <c r="N48" s="20">
        <f>IF(L48="","",IF(L48=0,"Estinta","Da pagare"))</f>
        <v/>
      </c>
      <c r="O48" s="20">
        <f>IF(F48="","",IF(F48&gt;='Parametri'!$B$11,"Allerta","Normale"))</f>
        <v/>
      </c>
    </row>
    <row r="49">
      <c r="A49" s="21">
        <f>IF(A48="","",IF(A48&lt;'Parametri'!$B$19,A48+1,""))</f>
        <v/>
      </c>
      <c r="B49" s="49">
        <f>IF(A49="","",IFERROR(EDATE(B48,1),""))</f>
        <v/>
      </c>
      <c r="C49" s="21">
        <f>IF(A49="","",IFERROR(ROUNDUP(A49/'Parametri'!$B$7,0),""))</f>
        <v/>
      </c>
      <c r="D49" s="50">
        <f>IF(C49="","",IFERROR(VLOOKUP(C49,'Parametri'!$A$22:$F$121,3,FALSE),""))</f>
        <v/>
      </c>
      <c r="E49" s="50">
        <f>IF(A49="","",'Parametri'!$B$8)</f>
        <v/>
      </c>
      <c r="F49" s="50">
        <f>IF(OR(D49="",E49=""),"",D49+E49)</f>
        <v/>
      </c>
      <c r="G49" s="50">
        <f>IF(F49="","",IFERROR(F49/'Parametri'!$B$6,""))</f>
        <v/>
      </c>
      <c r="H49" s="51">
        <f>IF(A49="","",L48)</f>
        <v/>
      </c>
      <c r="I49" s="51">
        <f>IF(OR(H49="",G49=""),"",IFERROR(MIN(-PMT(G49,'Parametri'!$B$5*'Parametri'!$B$6,H49),H49+J49),""))</f>
        <v/>
      </c>
      <c r="J49" s="51">
        <f>IF(OR(H49="",G49=""),"",H49*G49)</f>
        <v/>
      </c>
      <c r="K49" s="51">
        <f>IF(OR(I49="",J49=""),"",I49-J49)</f>
        <v/>
      </c>
      <c r="L49" s="51">
        <f>IF(OR(H49="",K49=""),"",MAX(0,H49-K49))</f>
        <v/>
      </c>
      <c r="M49" s="51">
        <f>IF(OR(M48="",J49=""),"",M48+J49)</f>
        <v/>
      </c>
      <c r="N49" s="25">
        <f>IF(L49="","",IF(L49=0,"Estinta","Da pagare"))</f>
        <v/>
      </c>
      <c r="O49" s="25">
        <f>IF(F49="","",IF(F49&gt;='Parametri'!$B$11,"Allerta","Normale"))</f>
        <v/>
      </c>
    </row>
    <row r="50">
      <c r="A50" s="16">
        <f>IF(A49="","",IF(A49&lt;'Parametri'!$B$19,A49+1,""))</f>
        <v/>
      </c>
      <c r="B50" s="46">
        <f>IF(A50="","",IFERROR(EDATE(B49,1),""))</f>
        <v/>
      </c>
      <c r="C50" s="16">
        <f>IF(A50="","",IFERROR(ROUNDUP(A50/'Parametri'!$B$7,0),""))</f>
        <v/>
      </c>
      <c r="D50" s="47">
        <f>IF(C50="","",IFERROR(VLOOKUP(C50,'Parametri'!$A$22:$F$121,3,FALSE),""))</f>
        <v/>
      </c>
      <c r="E50" s="47">
        <f>IF(A50="","",'Parametri'!$B$8)</f>
        <v/>
      </c>
      <c r="F50" s="47">
        <f>IF(OR(D50="",E50=""),"",D50+E50)</f>
        <v/>
      </c>
      <c r="G50" s="47">
        <f>IF(F50="","",IFERROR(F50/'Parametri'!$B$6,""))</f>
        <v/>
      </c>
      <c r="H50" s="48">
        <f>IF(A50="","",L49)</f>
        <v/>
      </c>
      <c r="I50" s="48">
        <f>IF(OR(H50="",G50=""),"",IFERROR(MIN(-PMT(G50,'Parametri'!$B$5*'Parametri'!$B$6,H50),H50+J50),""))</f>
        <v/>
      </c>
      <c r="J50" s="48">
        <f>IF(OR(H50="",G50=""),"",H50*G50)</f>
        <v/>
      </c>
      <c r="K50" s="48">
        <f>IF(OR(I50="",J50=""),"",I50-J50)</f>
        <v/>
      </c>
      <c r="L50" s="48">
        <f>IF(OR(H50="",K50=""),"",MAX(0,H50-K50))</f>
        <v/>
      </c>
      <c r="M50" s="48">
        <f>IF(OR(M49="",J50=""),"",M49+J50)</f>
        <v/>
      </c>
      <c r="N50" s="20">
        <f>IF(L50="","",IF(L50=0,"Estinta","Da pagare"))</f>
        <v/>
      </c>
      <c r="O50" s="20">
        <f>IF(F50="","",IF(F50&gt;='Parametri'!$B$11,"Allerta","Normale"))</f>
        <v/>
      </c>
    </row>
    <row r="51">
      <c r="A51" s="21">
        <f>IF(A50="","",IF(A50&lt;'Parametri'!$B$19,A50+1,""))</f>
        <v/>
      </c>
      <c r="B51" s="49">
        <f>IF(A51="","",IFERROR(EDATE(B50,1),""))</f>
        <v/>
      </c>
      <c r="C51" s="21">
        <f>IF(A51="","",IFERROR(ROUNDUP(A51/'Parametri'!$B$7,0),""))</f>
        <v/>
      </c>
      <c r="D51" s="50">
        <f>IF(C51="","",IFERROR(VLOOKUP(C51,'Parametri'!$A$22:$F$121,3,FALSE),""))</f>
        <v/>
      </c>
      <c r="E51" s="50">
        <f>IF(A51="","",'Parametri'!$B$8)</f>
        <v/>
      </c>
      <c r="F51" s="50">
        <f>IF(OR(D51="",E51=""),"",D51+E51)</f>
        <v/>
      </c>
      <c r="G51" s="50">
        <f>IF(F51="","",IFERROR(F51/'Parametri'!$B$6,""))</f>
        <v/>
      </c>
      <c r="H51" s="51">
        <f>IF(A51="","",L50)</f>
        <v/>
      </c>
      <c r="I51" s="51">
        <f>IF(OR(H51="",G51=""),"",IFERROR(MIN(-PMT(G51,'Parametri'!$B$5*'Parametri'!$B$6,H51),H51+J51),""))</f>
        <v/>
      </c>
      <c r="J51" s="51">
        <f>IF(OR(H51="",G51=""),"",H51*G51)</f>
        <v/>
      </c>
      <c r="K51" s="51">
        <f>IF(OR(I51="",J51=""),"",I51-J51)</f>
        <v/>
      </c>
      <c r="L51" s="51">
        <f>IF(OR(H51="",K51=""),"",MAX(0,H51-K51))</f>
        <v/>
      </c>
      <c r="M51" s="51">
        <f>IF(OR(M50="",J51=""),"",M50+J51)</f>
        <v/>
      </c>
      <c r="N51" s="25">
        <f>IF(L51="","",IF(L51=0,"Estinta","Da pagare"))</f>
        <v/>
      </c>
      <c r="O51" s="25">
        <f>IF(F51="","",IF(F51&gt;='Parametri'!$B$11,"Allerta","Normale"))</f>
        <v/>
      </c>
    </row>
    <row r="52">
      <c r="A52" s="16">
        <f>IF(A51="","",IF(A51&lt;'Parametri'!$B$19,A51+1,""))</f>
        <v/>
      </c>
      <c r="B52" s="46">
        <f>IF(A52="","",IFERROR(EDATE(B51,1),""))</f>
        <v/>
      </c>
      <c r="C52" s="16">
        <f>IF(A52="","",IFERROR(ROUNDUP(A52/'Parametri'!$B$7,0),""))</f>
        <v/>
      </c>
      <c r="D52" s="47">
        <f>IF(C52="","",IFERROR(VLOOKUP(C52,'Parametri'!$A$22:$F$121,3,FALSE),""))</f>
        <v/>
      </c>
      <c r="E52" s="47">
        <f>IF(A52="","",'Parametri'!$B$8)</f>
        <v/>
      </c>
      <c r="F52" s="47">
        <f>IF(OR(D52="",E52=""),"",D52+E52)</f>
        <v/>
      </c>
      <c r="G52" s="47">
        <f>IF(F52="","",IFERROR(F52/'Parametri'!$B$6,""))</f>
        <v/>
      </c>
      <c r="H52" s="48">
        <f>IF(A52="","",L51)</f>
        <v/>
      </c>
      <c r="I52" s="48">
        <f>IF(OR(H52="",G52=""),"",IFERROR(MIN(-PMT(G52,'Parametri'!$B$5*'Parametri'!$B$6,H52),H52+J52),""))</f>
        <v/>
      </c>
      <c r="J52" s="48">
        <f>IF(OR(H52="",G52=""),"",H52*G52)</f>
        <v/>
      </c>
      <c r="K52" s="48">
        <f>IF(OR(I52="",J52=""),"",I52-J52)</f>
        <v/>
      </c>
      <c r="L52" s="48">
        <f>IF(OR(H52="",K52=""),"",MAX(0,H52-K52))</f>
        <v/>
      </c>
      <c r="M52" s="48">
        <f>IF(OR(M51="",J52=""),"",M51+J52)</f>
        <v/>
      </c>
      <c r="N52" s="20">
        <f>IF(L52="","",IF(L52=0,"Estinta","Da pagare"))</f>
        <v/>
      </c>
      <c r="O52" s="20">
        <f>IF(F52="","",IF(F52&gt;='Parametri'!$B$11,"Allerta","Normale"))</f>
        <v/>
      </c>
    </row>
    <row r="53">
      <c r="A53" s="21">
        <f>IF(A52="","",IF(A52&lt;'Parametri'!$B$19,A52+1,""))</f>
        <v/>
      </c>
      <c r="B53" s="49">
        <f>IF(A53="","",IFERROR(EDATE(B52,1),""))</f>
        <v/>
      </c>
      <c r="C53" s="21">
        <f>IF(A53="","",IFERROR(ROUNDUP(A53/'Parametri'!$B$7,0),""))</f>
        <v/>
      </c>
      <c r="D53" s="50">
        <f>IF(C53="","",IFERROR(VLOOKUP(C53,'Parametri'!$A$22:$F$121,3,FALSE),""))</f>
        <v/>
      </c>
      <c r="E53" s="50">
        <f>IF(A53="","",'Parametri'!$B$8)</f>
        <v/>
      </c>
      <c r="F53" s="50">
        <f>IF(OR(D53="",E53=""),"",D53+E53)</f>
        <v/>
      </c>
      <c r="G53" s="50">
        <f>IF(F53="","",IFERROR(F53/'Parametri'!$B$6,""))</f>
        <v/>
      </c>
      <c r="H53" s="51">
        <f>IF(A53="","",L52)</f>
        <v/>
      </c>
      <c r="I53" s="51">
        <f>IF(OR(H53="",G53=""),"",IFERROR(MIN(-PMT(G53,'Parametri'!$B$5*'Parametri'!$B$6,H53),H53+J53),""))</f>
        <v/>
      </c>
      <c r="J53" s="51">
        <f>IF(OR(H53="",G53=""),"",H53*G53)</f>
        <v/>
      </c>
      <c r="K53" s="51">
        <f>IF(OR(I53="",J53=""),"",I53-J53)</f>
        <v/>
      </c>
      <c r="L53" s="51">
        <f>IF(OR(H53="",K53=""),"",MAX(0,H53-K53))</f>
        <v/>
      </c>
      <c r="M53" s="51">
        <f>IF(OR(M52="",J53=""),"",M52+J53)</f>
        <v/>
      </c>
      <c r="N53" s="25">
        <f>IF(L53="","",IF(L53=0,"Estinta","Da pagare"))</f>
        <v/>
      </c>
      <c r="O53" s="25">
        <f>IF(F53="","",IF(F53&gt;='Parametri'!$B$11,"Allerta","Normale"))</f>
        <v/>
      </c>
    </row>
    <row r="54">
      <c r="A54" s="16">
        <f>IF(A53="","",IF(A53&lt;'Parametri'!$B$19,A53+1,""))</f>
        <v/>
      </c>
      <c r="B54" s="46">
        <f>IF(A54="","",IFERROR(EDATE(B53,1),""))</f>
        <v/>
      </c>
      <c r="C54" s="16">
        <f>IF(A54="","",IFERROR(ROUNDUP(A54/'Parametri'!$B$7,0),""))</f>
        <v/>
      </c>
      <c r="D54" s="47">
        <f>IF(C54="","",IFERROR(VLOOKUP(C54,'Parametri'!$A$22:$F$121,3,FALSE),""))</f>
        <v/>
      </c>
      <c r="E54" s="47">
        <f>IF(A54="","",'Parametri'!$B$8)</f>
        <v/>
      </c>
      <c r="F54" s="47">
        <f>IF(OR(D54="",E54=""),"",D54+E54)</f>
        <v/>
      </c>
      <c r="G54" s="47">
        <f>IF(F54="","",IFERROR(F54/'Parametri'!$B$6,""))</f>
        <v/>
      </c>
      <c r="H54" s="48">
        <f>IF(A54="","",L53)</f>
        <v/>
      </c>
      <c r="I54" s="48">
        <f>IF(OR(H54="",G54=""),"",IFERROR(MIN(-PMT(G54,'Parametri'!$B$5*'Parametri'!$B$6,H54),H54+J54),""))</f>
        <v/>
      </c>
      <c r="J54" s="48">
        <f>IF(OR(H54="",G54=""),"",H54*G54)</f>
        <v/>
      </c>
      <c r="K54" s="48">
        <f>IF(OR(I54="",J54=""),"",I54-J54)</f>
        <v/>
      </c>
      <c r="L54" s="48">
        <f>IF(OR(H54="",K54=""),"",MAX(0,H54-K54))</f>
        <v/>
      </c>
      <c r="M54" s="48">
        <f>IF(OR(M53="",J54=""),"",M53+J54)</f>
        <v/>
      </c>
      <c r="N54" s="20">
        <f>IF(L54="","",IF(L54=0,"Estinta","Da pagare"))</f>
        <v/>
      </c>
      <c r="O54" s="20">
        <f>IF(F54="","",IF(F54&gt;='Parametri'!$B$11,"Allerta","Normale"))</f>
        <v/>
      </c>
    </row>
    <row r="55">
      <c r="A55" s="21">
        <f>IF(A54="","",IF(A54&lt;'Parametri'!$B$19,A54+1,""))</f>
        <v/>
      </c>
      <c r="B55" s="49">
        <f>IF(A55="","",IFERROR(EDATE(B54,1),""))</f>
        <v/>
      </c>
      <c r="C55" s="21">
        <f>IF(A55="","",IFERROR(ROUNDUP(A55/'Parametri'!$B$7,0),""))</f>
        <v/>
      </c>
      <c r="D55" s="50">
        <f>IF(C55="","",IFERROR(VLOOKUP(C55,'Parametri'!$A$22:$F$121,3,FALSE),""))</f>
        <v/>
      </c>
      <c r="E55" s="50">
        <f>IF(A55="","",'Parametri'!$B$8)</f>
        <v/>
      </c>
      <c r="F55" s="50">
        <f>IF(OR(D55="",E55=""),"",D55+E55)</f>
        <v/>
      </c>
      <c r="G55" s="50">
        <f>IF(F55="","",IFERROR(F55/'Parametri'!$B$6,""))</f>
        <v/>
      </c>
      <c r="H55" s="51">
        <f>IF(A55="","",L54)</f>
        <v/>
      </c>
      <c r="I55" s="51">
        <f>IF(OR(H55="",G55=""),"",IFERROR(MIN(-PMT(G55,'Parametri'!$B$5*'Parametri'!$B$6,H55),H55+J55),""))</f>
        <v/>
      </c>
      <c r="J55" s="51">
        <f>IF(OR(H55="",G55=""),"",H55*G55)</f>
        <v/>
      </c>
      <c r="K55" s="51">
        <f>IF(OR(I55="",J55=""),"",I55-J55)</f>
        <v/>
      </c>
      <c r="L55" s="51">
        <f>IF(OR(H55="",K55=""),"",MAX(0,H55-K55))</f>
        <v/>
      </c>
      <c r="M55" s="51">
        <f>IF(OR(M54="",J55=""),"",M54+J55)</f>
        <v/>
      </c>
      <c r="N55" s="25">
        <f>IF(L55="","",IF(L55=0,"Estinta","Da pagare"))</f>
        <v/>
      </c>
      <c r="O55" s="25">
        <f>IF(F55="","",IF(F55&gt;='Parametri'!$B$11,"Allerta","Normale"))</f>
        <v/>
      </c>
    </row>
    <row r="56">
      <c r="A56" s="16">
        <f>IF(A55="","",IF(A55&lt;'Parametri'!$B$19,A55+1,""))</f>
        <v/>
      </c>
      <c r="B56" s="46">
        <f>IF(A56="","",IFERROR(EDATE(B55,1),""))</f>
        <v/>
      </c>
      <c r="C56" s="16">
        <f>IF(A56="","",IFERROR(ROUNDUP(A56/'Parametri'!$B$7,0),""))</f>
        <v/>
      </c>
      <c r="D56" s="47">
        <f>IF(C56="","",IFERROR(VLOOKUP(C56,'Parametri'!$A$22:$F$121,3,FALSE),""))</f>
        <v/>
      </c>
      <c r="E56" s="47">
        <f>IF(A56="","",'Parametri'!$B$8)</f>
        <v/>
      </c>
      <c r="F56" s="47">
        <f>IF(OR(D56="",E56=""),"",D56+E56)</f>
        <v/>
      </c>
      <c r="G56" s="47">
        <f>IF(F56="","",IFERROR(F56/'Parametri'!$B$6,""))</f>
        <v/>
      </c>
      <c r="H56" s="48">
        <f>IF(A56="","",L55)</f>
        <v/>
      </c>
      <c r="I56" s="48">
        <f>IF(OR(H56="",G56=""),"",IFERROR(MIN(-PMT(G56,'Parametri'!$B$5*'Parametri'!$B$6,H56),H56+J56),""))</f>
        <v/>
      </c>
      <c r="J56" s="48">
        <f>IF(OR(H56="",G56=""),"",H56*G56)</f>
        <v/>
      </c>
      <c r="K56" s="48">
        <f>IF(OR(I56="",J56=""),"",I56-J56)</f>
        <v/>
      </c>
      <c r="L56" s="48">
        <f>IF(OR(H56="",K56=""),"",MAX(0,H56-K56))</f>
        <v/>
      </c>
      <c r="M56" s="48">
        <f>IF(OR(M55="",J56=""),"",M55+J56)</f>
        <v/>
      </c>
      <c r="N56" s="20">
        <f>IF(L56="","",IF(L56=0,"Estinta","Da pagare"))</f>
        <v/>
      </c>
      <c r="O56" s="20">
        <f>IF(F56="","",IF(F56&gt;='Parametri'!$B$11,"Allerta","Normale"))</f>
        <v/>
      </c>
    </row>
    <row r="57">
      <c r="A57" s="21">
        <f>IF(A56="","",IF(A56&lt;'Parametri'!$B$19,A56+1,""))</f>
        <v/>
      </c>
      <c r="B57" s="49">
        <f>IF(A57="","",IFERROR(EDATE(B56,1),""))</f>
        <v/>
      </c>
      <c r="C57" s="21">
        <f>IF(A57="","",IFERROR(ROUNDUP(A57/'Parametri'!$B$7,0),""))</f>
        <v/>
      </c>
      <c r="D57" s="50">
        <f>IF(C57="","",IFERROR(VLOOKUP(C57,'Parametri'!$A$22:$F$121,3,FALSE),""))</f>
        <v/>
      </c>
      <c r="E57" s="50">
        <f>IF(A57="","",'Parametri'!$B$8)</f>
        <v/>
      </c>
      <c r="F57" s="50">
        <f>IF(OR(D57="",E57=""),"",D57+E57)</f>
        <v/>
      </c>
      <c r="G57" s="50">
        <f>IF(F57="","",IFERROR(F57/'Parametri'!$B$6,""))</f>
        <v/>
      </c>
      <c r="H57" s="51">
        <f>IF(A57="","",L56)</f>
        <v/>
      </c>
      <c r="I57" s="51">
        <f>IF(OR(H57="",G57=""),"",IFERROR(MIN(-PMT(G57,'Parametri'!$B$5*'Parametri'!$B$6,H57),H57+J57),""))</f>
        <v/>
      </c>
      <c r="J57" s="51">
        <f>IF(OR(H57="",G57=""),"",H57*G57)</f>
        <v/>
      </c>
      <c r="K57" s="51">
        <f>IF(OR(I57="",J57=""),"",I57-J57)</f>
        <v/>
      </c>
      <c r="L57" s="51">
        <f>IF(OR(H57="",K57=""),"",MAX(0,H57-K57))</f>
        <v/>
      </c>
      <c r="M57" s="51">
        <f>IF(OR(M56="",J57=""),"",M56+J57)</f>
        <v/>
      </c>
      <c r="N57" s="25">
        <f>IF(L57="","",IF(L57=0,"Estinta","Da pagare"))</f>
        <v/>
      </c>
      <c r="O57" s="25">
        <f>IF(F57="","",IF(F57&gt;='Parametri'!$B$11,"Allerta","Normale"))</f>
        <v/>
      </c>
    </row>
    <row r="58">
      <c r="A58" s="16">
        <f>IF(A57="","",IF(A57&lt;'Parametri'!$B$19,A57+1,""))</f>
        <v/>
      </c>
      <c r="B58" s="46">
        <f>IF(A58="","",IFERROR(EDATE(B57,1),""))</f>
        <v/>
      </c>
      <c r="C58" s="16">
        <f>IF(A58="","",IFERROR(ROUNDUP(A58/'Parametri'!$B$7,0),""))</f>
        <v/>
      </c>
      <c r="D58" s="47">
        <f>IF(C58="","",IFERROR(VLOOKUP(C58,'Parametri'!$A$22:$F$121,3,FALSE),""))</f>
        <v/>
      </c>
      <c r="E58" s="47">
        <f>IF(A58="","",'Parametri'!$B$8)</f>
        <v/>
      </c>
      <c r="F58" s="47">
        <f>IF(OR(D58="",E58=""),"",D58+E58)</f>
        <v/>
      </c>
      <c r="G58" s="47">
        <f>IF(F58="","",IFERROR(F58/'Parametri'!$B$6,""))</f>
        <v/>
      </c>
      <c r="H58" s="48">
        <f>IF(A58="","",L57)</f>
        <v/>
      </c>
      <c r="I58" s="48">
        <f>IF(OR(H58="",G58=""),"",IFERROR(MIN(-PMT(G58,'Parametri'!$B$5*'Parametri'!$B$6,H58),H58+J58),""))</f>
        <v/>
      </c>
      <c r="J58" s="48">
        <f>IF(OR(H58="",G58=""),"",H58*G58)</f>
        <v/>
      </c>
      <c r="K58" s="48">
        <f>IF(OR(I58="",J58=""),"",I58-J58)</f>
        <v/>
      </c>
      <c r="L58" s="48">
        <f>IF(OR(H58="",K58=""),"",MAX(0,H58-K58))</f>
        <v/>
      </c>
      <c r="M58" s="48">
        <f>IF(OR(M57="",J58=""),"",M57+J58)</f>
        <v/>
      </c>
      <c r="N58" s="20">
        <f>IF(L58="","",IF(L58=0,"Estinta","Da pagare"))</f>
        <v/>
      </c>
      <c r="O58" s="20">
        <f>IF(F58="","",IF(F58&gt;='Parametri'!$B$11,"Allerta","Normale"))</f>
        <v/>
      </c>
    </row>
    <row r="59">
      <c r="A59" s="21">
        <f>IF(A58="","",IF(A58&lt;'Parametri'!$B$19,A58+1,""))</f>
        <v/>
      </c>
      <c r="B59" s="49">
        <f>IF(A59="","",IFERROR(EDATE(B58,1),""))</f>
        <v/>
      </c>
      <c r="C59" s="21">
        <f>IF(A59="","",IFERROR(ROUNDUP(A59/'Parametri'!$B$7,0),""))</f>
        <v/>
      </c>
      <c r="D59" s="50">
        <f>IF(C59="","",IFERROR(VLOOKUP(C59,'Parametri'!$A$22:$F$121,3,FALSE),""))</f>
        <v/>
      </c>
      <c r="E59" s="50">
        <f>IF(A59="","",'Parametri'!$B$8)</f>
        <v/>
      </c>
      <c r="F59" s="50">
        <f>IF(OR(D59="",E59=""),"",D59+E59)</f>
        <v/>
      </c>
      <c r="G59" s="50">
        <f>IF(F59="","",IFERROR(F59/'Parametri'!$B$6,""))</f>
        <v/>
      </c>
      <c r="H59" s="51">
        <f>IF(A59="","",L58)</f>
        <v/>
      </c>
      <c r="I59" s="51">
        <f>IF(OR(H59="",G59=""),"",IFERROR(MIN(-PMT(G59,'Parametri'!$B$5*'Parametri'!$B$6,H59),H59+J59),""))</f>
        <v/>
      </c>
      <c r="J59" s="51">
        <f>IF(OR(H59="",G59=""),"",H59*G59)</f>
        <v/>
      </c>
      <c r="K59" s="51">
        <f>IF(OR(I59="",J59=""),"",I59-J59)</f>
        <v/>
      </c>
      <c r="L59" s="51">
        <f>IF(OR(H59="",K59=""),"",MAX(0,H59-K59))</f>
        <v/>
      </c>
      <c r="M59" s="51">
        <f>IF(OR(M58="",J59=""),"",M58+J59)</f>
        <v/>
      </c>
      <c r="N59" s="25">
        <f>IF(L59="","",IF(L59=0,"Estinta","Da pagare"))</f>
        <v/>
      </c>
      <c r="O59" s="25">
        <f>IF(F59="","",IF(F59&gt;='Parametri'!$B$11,"Allerta","Normale"))</f>
        <v/>
      </c>
    </row>
    <row r="60">
      <c r="A60" s="16">
        <f>IF(A59="","",IF(A59&lt;'Parametri'!$B$19,A59+1,""))</f>
        <v/>
      </c>
      <c r="B60" s="46">
        <f>IF(A60="","",IFERROR(EDATE(B59,1),""))</f>
        <v/>
      </c>
      <c r="C60" s="16">
        <f>IF(A60="","",IFERROR(ROUNDUP(A60/'Parametri'!$B$7,0),""))</f>
        <v/>
      </c>
      <c r="D60" s="47">
        <f>IF(C60="","",IFERROR(VLOOKUP(C60,'Parametri'!$A$22:$F$121,3,FALSE),""))</f>
        <v/>
      </c>
      <c r="E60" s="47">
        <f>IF(A60="","",'Parametri'!$B$8)</f>
        <v/>
      </c>
      <c r="F60" s="47">
        <f>IF(OR(D60="",E60=""),"",D60+E60)</f>
        <v/>
      </c>
      <c r="G60" s="47">
        <f>IF(F60="","",IFERROR(F60/'Parametri'!$B$6,""))</f>
        <v/>
      </c>
      <c r="H60" s="48">
        <f>IF(A60="","",L59)</f>
        <v/>
      </c>
      <c r="I60" s="48">
        <f>IF(OR(H60="",G60=""),"",IFERROR(MIN(-PMT(G60,'Parametri'!$B$5*'Parametri'!$B$6,H60),H60+J60),""))</f>
        <v/>
      </c>
      <c r="J60" s="48">
        <f>IF(OR(H60="",G60=""),"",H60*G60)</f>
        <v/>
      </c>
      <c r="K60" s="48">
        <f>IF(OR(I60="",J60=""),"",I60-J60)</f>
        <v/>
      </c>
      <c r="L60" s="48">
        <f>IF(OR(H60="",K60=""),"",MAX(0,H60-K60))</f>
        <v/>
      </c>
      <c r="M60" s="48">
        <f>IF(OR(M59="",J60=""),"",M59+J60)</f>
        <v/>
      </c>
      <c r="N60" s="20">
        <f>IF(L60="","",IF(L60=0,"Estinta","Da pagare"))</f>
        <v/>
      </c>
      <c r="O60" s="20">
        <f>IF(F60="","",IF(F60&gt;='Parametri'!$B$11,"Allerta","Normale"))</f>
        <v/>
      </c>
    </row>
    <row r="61">
      <c r="A61" s="21">
        <f>IF(A60="","",IF(A60&lt;'Parametri'!$B$19,A60+1,""))</f>
        <v/>
      </c>
      <c r="B61" s="49">
        <f>IF(A61="","",IFERROR(EDATE(B60,1),""))</f>
        <v/>
      </c>
      <c r="C61" s="21">
        <f>IF(A61="","",IFERROR(ROUNDUP(A61/'Parametri'!$B$7,0),""))</f>
        <v/>
      </c>
      <c r="D61" s="50">
        <f>IF(C61="","",IFERROR(VLOOKUP(C61,'Parametri'!$A$22:$F$121,3,FALSE),""))</f>
        <v/>
      </c>
      <c r="E61" s="50">
        <f>IF(A61="","",'Parametri'!$B$8)</f>
        <v/>
      </c>
      <c r="F61" s="50">
        <f>IF(OR(D61="",E61=""),"",D61+E61)</f>
        <v/>
      </c>
      <c r="G61" s="50">
        <f>IF(F61="","",IFERROR(F61/'Parametri'!$B$6,""))</f>
        <v/>
      </c>
      <c r="H61" s="51">
        <f>IF(A61="","",L60)</f>
        <v/>
      </c>
      <c r="I61" s="51">
        <f>IF(OR(H61="",G61=""),"",IFERROR(MIN(-PMT(G61,'Parametri'!$B$5*'Parametri'!$B$6,H61),H61+J61),""))</f>
        <v/>
      </c>
      <c r="J61" s="51">
        <f>IF(OR(H61="",G61=""),"",H61*G61)</f>
        <v/>
      </c>
      <c r="K61" s="51">
        <f>IF(OR(I61="",J61=""),"",I61-J61)</f>
        <v/>
      </c>
      <c r="L61" s="51">
        <f>IF(OR(H61="",K61=""),"",MAX(0,H61-K61))</f>
        <v/>
      </c>
      <c r="M61" s="51">
        <f>IF(OR(M60="",J61=""),"",M60+J61)</f>
        <v/>
      </c>
      <c r="N61" s="25">
        <f>IF(L61="","",IF(L61=0,"Estinta","Da pagare"))</f>
        <v/>
      </c>
      <c r="O61" s="25">
        <f>IF(F61="","",IF(F61&gt;='Parametri'!$B$11,"Allerta","Normale"))</f>
        <v/>
      </c>
    </row>
    <row r="62">
      <c r="A62" s="16">
        <f>IF(A61="","",IF(A61&lt;'Parametri'!$B$19,A61+1,""))</f>
        <v/>
      </c>
      <c r="B62" s="46">
        <f>IF(A62="","",IFERROR(EDATE(B61,1),""))</f>
        <v/>
      </c>
      <c r="C62" s="16">
        <f>IF(A62="","",IFERROR(ROUNDUP(A62/'Parametri'!$B$7,0),""))</f>
        <v/>
      </c>
      <c r="D62" s="47">
        <f>IF(C62="","",IFERROR(VLOOKUP(C62,'Parametri'!$A$22:$F$121,3,FALSE),""))</f>
        <v/>
      </c>
      <c r="E62" s="47">
        <f>IF(A62="","",'Parametri'!$B$8)</f>
        <v/>
      </c>
      <c r="F62" s="47">
        <f>IF(OR(D62="",E62=""),"",D62+E62)</f>
        <v/>
      </c>
      <c r="G62" s="47">
        <f>IF(F62="","",IFERROR(F62/'Parametri'!$B$6,""))</f>
        <v/>
      </c>
      <c r="H62" s="48">
        <f>IF(A62="","",L61)</f>
        <v/>
      </c>
      <c r="I62" s="48">
        <f>IF(OR(H62="",G62=""),"",IFERROR(MIN(-PMT(G62,'Parametri'!$B$5*'Parametri'!$B$6,H62),H62+J62),""))</f>
        <v/>
      </c>
      <c r="J62" s="48">
        <f>IF(OR(H62="",G62=""),"",H62*G62)</f>
        <v/>
      </c>
      <c r="K62" s="48">
        <f>IF(OR(I62="",J62=""),"",I62-J62)</f>
        <v/>
      </c>
      <c r="L62" s="48">
        <f>IF(OR(H62="",K62=""),"",MAX(0,H62-K62))</f>
        <v/>
      </c>
      <c r="M62" s="48">
        <f>IF(OR(M61="",J62=""),"",M61+J62)</f>
        <v/>
      </c>
      <c r="N62" s="20">
        <f>IF(L62="","",IF(L62=0,"Estinta","Da pagare"))</f>
        <v/>
      </c>
      <c r="O62" s="20">
        <f>IF(F62="","",IF(F62&gt;='Parametri'!$B$11,"Allerta","Normale"))</f>
        <v/>
      </c>
    </row>
    <row r="63">
      <c r="A63" s="21">
        <f>IF(A62="","",IF(A62&lt;'Parametri'!$B$19,A62+1,""))</f>
        <v/>
      </c>
      <c r="B63" s="49">
        <f>IF(A63="","",IFERROR(EDATE(B62,1),""))</f>
        <v/>
      </c>
      <c r="C63" s="21">
        <f>IF(A63="","",IFERROR(ROUNDUP(A63/'Parametri'!$B$7,0),""))</f>
        <v/>
      </c>
      <c r="D63" s="50">
        <f>IF(C63="","",IFERROR(VLOOKUP(C63,'Parametri'!$A$22:$F$121,3,FALSE),""))</f>
        <v/>
      </c>
      <c r="E63" s="50">
        <f>IF(A63="","",'Parametri'!$B$8)</f>
        <v/>
      </c>
      <c r="F63" s="50">
        <f>IF(OR(D63="",E63=""),"",D63+E63)</f>
        <v/>
      </c>
      <c r="G63" s="50">
        <f>IF(F63="","",IFERROR(F63/'Parametri'!$B$6,""))</f>
        <v/>
      </c>
      <c r="H63" s="51">
        <f>IF(A63="","",L62)</f>
        <v/>
      </c>
      <c r="I63" s="51">
        <f>IF(OR(H63="",G63=""),"",IFERROR(MIN(-PMT(G63,'Parametri'!$B$5*'Parametri'!$B$6,H63),H63+J63),""))</f>
        <v/>
      </c>
      <c r="J63" s="51">
        <f>IF(OR(H63="",G63=""),"",H63*G63)</f>
        <v/>
      </c>
      <c r="K63" s="51">
        <f>IF(OR(I63="",J63=""),"",I63-J63)</f>
        <v/>
      </c>
      <c r="L63" s="51">
        <f>IF(OR(H63="",K63=""),"",MAX(0,H63-K63))</f>
        <v/>
      </c>
      <c r="M63" s="51">
        <f>IF(OR(M62="",J63=""),"",M62+J63)</f>
        <v/>
      </c>
      <c r="N63" s="25">
        <f>IF(L63="","",IF(L63=0,"Estinta","Da pagare"))</f>
        <v/>
      </c>
      <c r="O63" s="25">
        <f>IF(F63="","",IF(F63&gt;='Parametri'!$B$11,"Allerta","Normale"))</f>
        <v/>
      </c>
    </row>
    <row r="64">
      <c r="A64" s="16">
        <f>IF(A63="","",IF(A63&lt;'Parametri'!$B$19,A63+1,""))</f>
        <v/>
      </c>
      <c r="B64" s="46">
        <f>IF(A64="","",IFERROR(EDATE(B63,1),""))</f>
        <v/>
      </c>
      <c r="C64" s="16">
        <f>IF(A64="","",IFERROR(ROUNDUP(A64/'Parametri'!$B$7,0),""))</f>
        <v/>
      </c>
      <c r="D64" s="47">
        <f>IF(C64="","",IFERROR(VLOOKUP(C64,'Parametri'!$A$22:$F$121,3,FALSE),""))</f>
        <v/>
      </c>
      <c r="E64" s="47">
        <f>IF(A64="","",'Parametri'!$B$8)</f>
        <v/>
      </c>
      <c r="F64" s="47">
        <f>IF(OR(D64="",E64=""),"",D64+E64)</f>
        <v/>
      </c>
      <c r="G64" s="47">
        <f>IF(F64="","",IFERROR(F64/'Parametri'!$B$6,""))</f>
        <v/>
      </c>
      <c r="H64" s="48">
        <f>IF(A64="","",L63)</f>
        <v/>
      </c>
      <c r="I64" s="48">
        <f>IF(OR(H64="",G64=""),"",IFERROR(MIN(-PMT(G64,'Parametri'!$B$5*'Parametri'!$B$6,H64),H64+J64),""))</f>
        <v/>
      </c>
      <c r="J64" s="48">
        <f>IF(OR(H64="",G64=""),"",H64*G64)</f>
        <v/>
      </c>
      <c r="K64" s="48">
        <f>IF(OR(I64="",J64=""),"",I64-J64)</f>
        <v/>
      </c>
      <c r="L64" s="48">
        <f>IF(OR(H64="",K64=""),"",MAX(0,H64-K64))</f>
        <v/>
      </c>
      <c r="M64" s="48">
        <f>IF(OR(M63="",J64=""),"",M63+J64)</f>
        <v/>
      </c>
      <c r="N64" s="20">
        <f>IF(L64="","",IF(L64=0,"Estinta","Da pagare"))</f>
        <v/>
      </c>
      <c r="O64" s="20">
        <f>IF(F64="","",IF(F64&gt;='Parametri'!$B$11,"Allerta","Normale"))</f>
        <v/>
      </c>
    </row>
    <row r="65">
      <c r="A65" s="21">
        <f>IF(A64="","",IF(A64&lt;'Parametri'!$B$19,A64+1,""))</f>
        <v/>
      </c>
      <c r="B65" s="49">
        <f>IF(A65="","",IFERROR(EDATE(B64,1),""))</f>
        <v/>
      </c>
      <c r="C65" s="21">
        <f>IF(A65="","",IFERROR(ROUNDUP(A65/'Parametri'!$B$7,0),""))</f>
        <v/>
      </c>
      <c r="D65" s="50">
        <f>IF(C65="","",IFERROR(VLOOKUP(C65,'Parametri'!$A$22:$F$121,3,FALSE),""))</f>
        <v/>
      </c>
      <c r="E65" s="50">
        <f>IF(A65="","",'Parametri'!$B$8)</f>
        <v/>
      </c>
      <c r="F65" s="50">
        <f>IF(OR(D65="",E65=""),"",D65+E65)</f>
        <v/>
      </c>
      <c r="G65" s="50">
        <f>IF(F65="","",IFERROR(F65/'Parametri'!$B$6,""))</f>
        <v/>
      </c>
      <c r="H65" s="51">
        <f>IF(A65="","",L64)</f>
        <v/>
      </c>
      <c r="I65" s="51">
        <f>IF(OR(H65="",G65=""),"",IFERROR(MIN(-PMT(G65,'Parametri'!$B$5*'Parametri'!$B$6,H65),H65+J65),""))</f>
        <v/>
      </c>
      <c r="J65" s="51">
        <f>IF(OR(H65="",G65=""),"",H65*G65)</f>
        <v/>
      </c>
      <c r="K65" s="51">
        <f>IF(OR(I65="",J65=""),"",I65-J65)</f>
        <v/>
      </c>
      <c r="L65" s="51">
        <f>IF(OR(H65="",K65=""),"",MAX(0,H65-K65))</f>
        <v/>
      </c>
      <c r="M65" s="51">
        <f>IF(OR(M64="",J65=""),"",M64+J65)</f>
        <v/>
      </c>
      <c r="N65" s="25">
        <f>IF(L65="","",IF(L65=0,"Estinta","Da pagare"))</f>
        <v/>
      </c>
      <c r="O65" s="25">
        <f>IF(F65="","",IF(F65&gt;='Parametri'!$B$11,"Allerta","Normale"))</f>
        <v/>
      </c>
    </row>
    <row r="66">
      <c r="A66" s="16">
        <f>IF(A65="","",IF(A65&lt;'Parametri'!$B$19,A65+1,""))</f>
        <v/>
      </c>
      <c r="B66" s="46">
        <f>IF(A66="","",IFERROR(EDATE(B65,1),""))</f>
        <v/>
      </c>
      <c r="C66" s="16">
        <f>IF(A66="","",IFERROR(ROUNDUP(A66/'Parametri'!$B$7,0),""))</f>
        <v/>
      </c>
      <c r="D66" s="47">
        <f>IF(C66="","",IFERROR(VLOOKUP(C66,'Parametri'!$A$22:$F$121,3,FALSE),""))</f>
        <v/>
      </c>
      <c r="E66" s="47">
        <f>IF(A66="","",'Parametri'!$B$8)</f>
        <v/>
      </c>
      <c r="F66" s="47">
        <f>IF(OR(D66="",E66=""),"",D66+E66)</f>
        <v/>
      </c>
      <c r="G66" s="47">
        <f>IF(F66="","",IFERROR(F66/'Parametri'!$B$6,""))</f>
        <v/>
      </c>
      <c r="H66" s="48">
        <f>IF(A66="","",L65)</f>
        <v/>
      </c>
      <c r="I66" s="48">
        <f>IF(OR(H66="",G66=""),"",IFERROR(MIN(-PMT(G66,'Parametri'!$B$5*'Parametri'!$B$6,H66),H66+J66),""))</f>
        <v/>
      </c>
      <c r="J66" s="48">
        <f>IF(OR(H66="",G66=""),"",H66*G66)</f>
        <v/>
      </c>
      <c r="K66" s="48">
        <f>IF(OR(I66="",J66=""),"",I66-J66)</f>
        <v/>
      </c>
      <c r="L66" s="48">
        <f>IF(OR(H66="",K66=""),"",MAX(0,H66-K66))</f>
        <v/>
      </c>
      <c r="M66" s="48">
        <f>IF(OR(M65="",J66=""),"",M65+J66)</f>
        <v/>
      </c>
      <c r="N66" s="20">
        <f>IF(L66="","",IF(L66=0,"Estinta","Da pagare"))</f>
        <v/>
      </c>
      <c r="O66" s="20">
        <f>IF(F66="","",IF(F66&gt;='Parametri'!$B$11,"Allerta","Normale"))</f>
        <v/>
      </c>
    </row>
    <row r="67">
      <c r="A67" s="21">
        <f>IF(A66="","",IF(A66&lt;'Parametri'!$B$19,A66+1,""))</f>
        <v/>
      </c>
      <c r="B67" s="49">
        <f>IF(A67="","",IFERROR(EDATE(B66,1),""))</f>
        <v/>
      </c>
      <c r="C67" s="21">
        <f>IF(A67="","",IFERROR(ROUNDUP(A67/'Parametri'!$B$7,0),""))</f>
        <v/>
      </c>
      <c r="D67" s="50">
        <f>IF(C67="","",IFERROR(VLOOKUP(C67,'Parametri'!$A$22:$F$121,3,FALSE),""))</f>
        <v/>
      </c>
      <c r="E67" s="50">
        <f>IF(A67="","",'Parametri'!$B$8)</f>
        <v/>
      </c>
      <c r="F67" s="50">
        <f>IF(OR(D67="",E67=""),"",D67+E67)</f>
        <v/>
      </c>
      <c r="G67" s="50">
        <f>IF(F67="","",IFERROR(F67/'Parametri'!$B$6,""))</f>
        <v/>
      </c>
      <c r="H67" s="51">
        <f>IF(A67="","",L66)</f>
        <v/>
      </c>
      <c r="I67" s="51">
        <f>IF(OR(H67="",G67=""),"",IFERROR(MIN(-PMT(G67,'Parametri'!$B$5*'Parametri'!$B$6,H67),H67+J67),""))</f>
        <v/>
      </c>
      <c r="J67" s="51">
        <f>IF(OR(H67="",G67=""),"",H67*G67)</f>
        <v/>
      </c>
      <c r="K67" s="51">
        <f>IF(OR(I67="",J67=""),"",I67-J67)</f>
        <v/>
      </c>
      <c r="L67" s="51">
        <f>IF(OR(H67="",K67=""),"",MAX(0,H67-K67))</f>
        <v/>
      </c>
      <c r="M67" s="51">
        <f>IF(OR(M66="",J67=""),"",M66+J67)</f>
        <v/>
      </c>
      <c r="N67" s="25">
        <f>IF(L67="","",IF(L67=0,"Estinta","Da pagare"))</f>
        <v/>
      </c>
      <c r="O67" s="25">
        <f>IF(F67="","",IF(F67&gt;='Parametri'!$B$11,"Allerta","Normale"))</f>
        <v/>
      </c>
    </row>
    <row r="68">
      <c r="A68" s="16">
        <f>IF(A67="","",IF(A67&lt;'Parametri'!$B$19,A67+1,""))</f>
        <v/>
      </c>
      <c r="B68" s="46">
        <f>IF(A68="","",IFERROR(EDATE(B67,1),""))</f>
        <v/>
      </c>
      <c r="C68" s="16">
        <f>IF(A68="","",IFERROR(ROUNDUP(A68/'Parametri'!$B$7,0),""))</f>
        <v/>
      </c>
      <c r="D68" s="47">
        <f>IF(C68="","",IFERROR(VLOOKUP(C68,'Parametri'!$A$22:$F$121,3,FALSE),""))</f>
        <v/>
      </c>
      <c r="E68" s="47">
        <f>IF(A68="","",'Parametri'!$B$8)</f>
        <v/>
      </c>
      <c r="F68" s="47">
        <f>IF(OR(D68="",E68=""),"",D68+E68)</f>
        <v/>
      </c>
      <c r="G68" s="47">
        <f>IF(F68="","",IFERROR(F68/'Parametri'!$B$6,""))</f>
        <v/>
      </c>
      <c r="H68" s="48">
        <f>IF(A68="","",L67)</f>
        <v/>
      </c>
      <c r="I68" s="48">
        <f>IF(OR(H68="",G68=""),"",IFERROR(MIN(-PMT(G68,'Parametri'!$B$5*'Parametri'!$B$6,H68),H68+J68),""))</f>
        <v/>
      </c>
      <c r="J68" s="48">
        <f>IF(OR(H68="",G68=""),"",H68*G68)</f>
        <v/>
      </c>
      <c r="K68" s="48">
        <f>IF(OR(I68="",J68=""),"",I68-J68)</f>
        <v/>
      </c>
      <c r="L68" s="48">
        <f>IF(OR(H68="",K68=""),"",MAX(0,H68-K68))</f>
        <v/>
      </c>
      <c r="M68" s="48">
        <f>IF(OR(M67="",J68=""),"",M67+J68)</f>
        <v/>
      </c>
      <c r="N68" s="20">
        <f>IF(L68="","",IF(L68=0,"Estinta","Da pagare"))</f>
        <v/>
      </c>
      <c r="O68" s="20">
        <f>IF(F68="","",IF(F68&gt;='Parametri'!$B$11,"Allerta","Normale"))</f>
        <v/>
      </c>
    </row>
    <row r="69">
      <c r="A69" s="21">
        <f>IF(A68="","",IF(A68&lt;'Parametri'!$B$19,A68+1,""))</f>
        <v/>
      </c>
      <c r="B69" s="49">
        <f>IF(A69="","",IFERROR(EDATE(B68,1),""))</f>
        <v/>
      </c>
      <c r="C69" s="21">
        <f>IF(A69="","",IFERROR(ROUNDUP(A69/'Parametri'!$B$7,0),""))</f>
        <v/>
      </c>
      <c r="D69" s="50">
        <f>IF(C69="","",IFERROR(VLOOKUP(C69,'Parametri'!$A$22:$F$121,3,FALSE),""))</f>
        <v/>
      </c>
      <c r="E69" s="50">
        <f>IF(A69="","",'Parametri'!$B$8)</f>
        <v/>
      </c>
      <c r="F69" s="50">
        <f>IF(OR(D69="",E69=""),"",D69+E69)</f>
        <v/>
      </c>
      <c r="G69" s="50">
        <f>IF(F69="","",IFERROR(F69/'Parametri'!$B$6,""))</f>
        <v/>
      </c>
      <c r="H69" s="51">
        <f>IF(A69="","",L68)</f>
        <v/>
      </c>
      <c r="I69" s="51">
        <f>IF(OR(H69="",G69=""),"",IFERROR(MIN(-PMT(G69,'Parametri'!$B$5*'Parametri'!$B$6,H69),H69+J69),""))</f>
        <v/>
      </c>
      <c r="J69" s="51">
        <f>IF(OR(H69="",G69=""),"",H69*G69)</f>
        <v/>
      </c>
      <c r="K69" s="51">
        <f>IF(OR(I69="",J69=""),"",I69-J69)</f>
        <v/>
      </c>
      <c r="L69" s="51">
        <f>IF(OR(H69="",K69=""),"",MAX(0,H69-K69))</f>
        <v/>
      </c>
      <c r="M69" s="51">
        <f>IF(OR(M68="",J69=""),"",M68+J69)</f>
        <v/>
      </c>
      <c r="N69" s="25">
        <f>IF(L69="","",IF(L69=0,"Estinta","Da pagare"))</f>
        <v/>
      </c>
      <c r="O69" s="25">
        <f>IF(F69="","",IF(F69&gt;='Parametri'!$B$11,"Allerta","Normale"))</f>
        <v/>
      </c>
    </row>
    <row r="70">
      <c r="A70" s="16">
        <f>IF(A69="","",IF(A69&lt;'Parametri'!$B$19,A69+1,""))</f>
        <v/>
      </c>
      <c r="B70" s="46">
        <f>IF(A70="","",IFERROR(EDATE(B69,1),""))</f>
        <v/>
      </c>
      <c r="C70" s="16">
        <f>IF(A70="","",IFERROR(ROUNDUP(A70/'Parametri'!$B$7,0),""))</f>
        <v/>
      </c>
      <c r="D70" s="47">
        <f>IF(C70="","",IFERROR(VLOOKUP(C70,'Parametri'!$A$22:$F$121,3,FALSE),""))</f>
        <v/>
      </c>
      <c r="E70" s="47">
        <f>IF(A70="","",'Parametri'!$B$8)</f>
        <v/>
      </c>
      <c r="F70" s="47">
        <f>IF(OR(D70="",E70=""),"",D70+E70)</f>
        <v/>
      </c>
      <c r="G70" s="47">
        <f>IF(F70="","",IFERROR(F70/'Parametri'!$B$6,""))</f>
        <v/>
      </c>
      <c r="H70" s="48">
        <f>IF(A70="","",L69)</f>
        <v/>
      </c>
      <c r="I70" s="48">
        <f>IF(OR(H70="",G70=""),"",IFERROR(MIN(-PMT(G70,'Parametri'!$B$5*'Parametri'!$B$6,H70),H70+J70),""))</f>
        <v/>
      </c>
      <c r="J70" s="48">
        <f>IF(OR(H70="",G70=""),"",H70*G70)</f>
        <v/>
      </c>
      <c r="K70" s="48">
        <f>IF(OR(I70="",J70=""),"",I70-J70)</f>
        <v/>
      </c>
      <c r="L70" s="48">
        <f>IF(OR(H70="",K70=""),"",MAX(0,H70-K70))</f>
        <v/>
      </c>
      <c r="M70" s="48">
        <f>IF(OR(M69="",J70=""),"",M69+J70)</f>
        <v/>
      </c>
      <c r="N70" s="20">
        <f>IF(L70="","",IF(L70=0,"Estinta","Da pagare"))</f>
        <v/>
      </c>
      <c r="O70" s="20">
        <f>IF(F70="","",IF(F70&gt;='Parametri'!$B$11,"Allerta","Normale"))</f>
        <v/>
      </c>
    </row>
    <row r="71">
      <c r="A71" s="21">
        <f>IF(A70="","",IF(A70&lt;'Parametri'!$B$19,A70+1,""))</f>
        <v/>
      </c>
      <c r="B71" s="49">
        <f>IF(A71="","",IFERROR(EDATE(B70,1),""))</f>
        <v/>
      </c>
      <c r="C71" s="21">
        <f>IF(A71="","",IFERROR(ROUNDUP(A71/'Parametri'!$B$7,0),""))</f>
        <v/>
      </c>
      <c r="D71" s="50">
        <f>IF(C71="","",IFERROR(VLOOKUP(C71,'Parametri'!$A$22:$F$121,3,FALSE),""))</f>
        <v/>
      </c>
      <c r="E71" s="50">
        <f>IF(A71="","",'Parametri'!$B$8)</f>
        <v/>
      </c>
      <c r="F71" s="50">
        <f>IF(OR(D71="",E71=""),"",D71+E71)</f>
        <v/>
      </c>
      <c r="G71" s="50">
        <f>IF(F71="","",IFERROR(F71/'Parametri'!$B$6,""))</f>
        <v/>
      </c>
      <c r="H71" s="51">
        <f>IF(A71="","",L70)</f>
        <v/>
      </c>
      <c r="I71" s="51">
        <f>IF(OR(H71="",G71=""),"",IFERROR(MIN(-PMT(G71,'Parametri'!$B$5*'Parametri'!$B$6,H71),H71+J71),""))</f>
        <v/>
      </c>
      <c r="J71" s="51">
        <f>IF(OR(H71="",G71=""),"",H71*G71)</f>
        <v/>
      </c>
      <c r="K71" s="51">
        <f>IF(OR(I71="",J71=""),"",I71-J71)</f>
        <v/>
      </c>
      <c r="L71" s="51">
        <f>IF(OR(H71="",K71=""),"",MAX(0,H71-K71))</f>
        <v/>
      </c>
      <c r="M71" s="51">
        <f>IF(OR(M70="",J71=""),"",M70+J71)</f>
        <v/>
      </c>
      <c r="N71" s="25">
        <f>IF(L71="","",IF(L71=0,"Estinta","Da pagare"))</f>
        <v/>
      </c>
      <c r="O71" s="25">
        <f>IF(F71="","",IF(F71&gt;='Parametri'!$B$11,"Allerta","Normale"))</f>
        <v/>
      </c>
    </row>
    <row r="72">
      <c r="A72" s="16">
        <f>IF(A71="","",IF(A71&lt;'Parametri'!$B$19,A71+1,""))</f>
        <v/>
      </c>
      <c r="B72" s="46">
        <f>IF(A72="","",IFERROR(EDATE(B71,1),""))</f>
        <v/>
      </c>
      <c r="C72" s="16">
        <f>IF(A72="","",IFERROR(ROUNDUP(A72/'Parametri'!$B$7,0),""))</f>
        <v/>
      </c>
      <c r="D72" s="47">
        <f>IF(C72="","",IFERROR(VLOOKUP(C72,'Parametri'!$A$22:$F$121,3,FALSE),""))</f>
        <v/>
      </c>
      <c r="E72" s="47">
        <f>IF(A72="","",'Parametri'!$B$8)</f>
        <v/>
      </c>
      <c r="F72" s="47">
        <f>IF(OR(D72="",E72=""),"",D72+E72)</f>
        <v/>
      </c>
      <c r="G72" s="47">
        <f>IF(F72="","",IFERROR(F72/'Parametri'!$B$6,""))</f>
        <v/>
      </c>
      <c r="H72" s="48">
        <f>IF(A72="","",L71)</f>
        <v/>
      </c>
      <c r="I72" s="48">
        <f>IF(OR(H72="",G72=""),"",IFERROR(MIN(-PMT(G72,'Parametri'!$B$5*'Parametri'!$B$6,H72),H72+J72),""))</f>
        <v/>
      </c>
      <c r="J72" s="48">
        <f>IF(OR(H72="",G72=""),"",H72*G72)</f>
        <v/>
      </c>
      <c r="K72" s="48">
        <f>IF(OR(I72="",J72=""),"",I72-J72)</f>
        <v/>
      </c>
      <c r="L72" s="48">
        <f>IF(OR(H72="",K72=""),"",MAX(0,H72-K72))</f>
        <v/>
      </c>
      <c r="M72" s="48">
        <f>IF(OR(M71="",J72=""),"",M71+J72)</f>
        <v/>
      </c>
      <c r="N72" s="20">
        <f>IF(L72="","",IF(L72=0,"Estinta","Da pagare"))</f>
        <v/>
      </c>
      <c r="O72" s="20">
        <f>IF(F72="","",IF(F72&gt;='Parametri'!$B$11,"Allerta","Normale"))</f>
        <v/>
      </c>
    </row>
    <row r="73">
      <c r="A73" s="21">
        <f>IF(A72="","",IF(A72&lt;'Parametri'!$B$19,A72+1,""))</f>
        <v/>
      </c>
      <c r="B73" s="49">
        <f>IF(A73="","",IFERROR(EDATE(B72,1),""))</f>
        <v/>
      </c>
      <c r="C73" s="21">
        <f>IF(A73="","",IFERROR(ROUNDUP(A73/'Parametri'!$B$7,0),""))</f>
        <v/>
      </c>
      <c r="D73" s="50">
        <f>IF(C73="","",IFERROR(VLOOKUP(C73,'Parametri'!$A$22:$F$121,3,FALSE),""))</f>
        <v/>
      </c>
      <c r="E73" s="50">
        <f>IF(A73="","",'Parametri'!$B$8)</f>
        <v/>
      </c>
      <c r="F73" s="50">
        <f>IF(OR(D73="",E73=""),"",D73+E73)</f>
        <v/>
      </c>
      <c r="G73" s="50">
        <f>IF(F73="","",IFERROR(F73/'Parametri'!$B$6,""))</f>
        <v/>
      </c>
      <c r="H73" s="51">
        <f>IF(A73="","",L72)</f>
        <v/>
      </c>
      <c r="I73" s="51">
        <f>IF(OR(H73="",G73=""),"",IFERROR(MIN(-PMT(G73,'Parametri'!$B$5*'Parametri'!$B$6,H73),H73+J73),""))</f>
        <v/>
      </c>
      <c r="J73" s="51">
        <f>IF(OR(H73="",G73=""),"",H73*G73)</f>
        <v/>
      </c>
      <c r="K73" s="51">
        <f>IF(OR(I73="",J73=""),"",I73-J73)</f>
        <v/>
      </c>
      <c r="L73" s="51">
        <f>IF(OR(H73="",K73=""),"",MAX(0,H73-K73))</f>
        <v/>
      </c>
      <c r="M73" s="51">
        <f>IF(OR(M72="",J73=""),"",M72+J73)</f>
        <v/>
      </c>
      <c r="N73" s="25">
        <f>IF(L73="","",IF(L73=0,"Estinta","Da pagare"))</f>
        <v/>
      </c>
      <c r="O73" s="25">
        <f>IF(F73="","",IF(F73&gt;='Parametri'!$B$11,"Allerta","Normale"))</f>
        <v/>
      </c>
    </row>
    <row r="74">
      <c r="A74" s="16">
        <f>IF(A73="","",IF(A73&lt;'Parametri'!$B$19,A73+1,""))</f>
        <v/>
      </c>
      <c r="B74" s="46">
        <f>IF(A74="","",IFERROR(EDATE(B73,1),""))</f>
        <v/>
      </c>
      <c r="C74" s="16">
        <f>IF(A74="","",IFERROR(ROUNDUP(A74/'Parametri'!$B$7,0),""))</f>
        <v/>
      </c>
      <c r="D74" s="47">
        <f>IF(C74="","",IFERROR(VLOOKUP(C74,'Parametri'!$A$22:$F$121,3,FALSE),""))</f>
        <v/>
      </c>
      <c r="E74" s="47">
        <f>IF(A74="","",'Parametri'!$B$8)</f>
        <v/>
      </c>
      <c r="F74" s="47">
        <f>IF(OR(D74="",E74=""),"",D74+E74)</f>
        <v/>
      </c>
      <c r="G74" s="47">
        <f>IF(F74="","",IFERROR(F74/'Parametri'!$B$6,""))</f>
        <v/>
      </c>
      <c r="H74" s="48">
        <f>IF(A74="","",L73)</f>
        <v/>
      </c>
      <c r="I74" s="48">
        <f>IF(OR(H74="",G74=""),"",IFERROR(MIN(-PMT(G74,'Parametri'!$B$5*'Parametri'!$B$6,H74),H74+J74),""))</f>
        <v/>
      </c>
      <c r="J74" s="48">
        <f>IF(OR(H74="",G74=""),"",H74*G74)</f>
        <v/>
      </c>
      <c r="K74" s="48">
        <f>IF(OR(I74="",J74=""),"",I74-J74)</f>
        <v/>
      </c>
      <c r="L74" s="48">
        <f>IF(OR(H74="",K74=""),"",MAX(0,H74-K74))</f>
        <v/>
      </c>
      <c r="M74" s="48">
        <f>IF(OR(M73="",J74=""),"",M73+J74)</f>
        <v/>
      </c>
      <c r="N74" s="20">
        <f>IF(L74="","",IF(L74=0,"Estinta","Da pagare"))</f>
        <v/>
      </c>
      <c r="O74" s="20">
        <f>IF(F74="","",IF(F74&gt;='Parametri'!$B$11,"Allerta","Normale"))</f>
        <v/>
      </c>
    </row>
    <row r="75">
      <c r="A75" s="21">
        <f>IF(A74="","",IF(A74&lt;'Parametri'!$B$19,A74+1,""))</f>
        <v/>
      </c>
      <c r="B75" s="49">
        <f>IF(A75="","",IFERROR(EDATE(B74,1),""))</f>
        <v/>
      </c>
      <c r="C75" s="21">
        <f>IF(A75="","",IFERROR(ROUNDUP(A75/'Parametri'!$B$7,0),""))</f>
        <v/>
      </c>
      <c r="D75" s="50">
        <f>IF(C75="","",IFERROR(VLOOKUP(C75,'Parametri'!$A$22:$F$121,3,FALSE),""))</f>
        <v/>
      </c>
      <c r="E75" s="50">
        <f>IF(A75="","",'Parametri'!$B$8)</f>
        <v/>
      </c>
      <c r="F75" s="50">
        <f>IF(OR(D75="",E75=""),"",D75+E75)</f>
        <v/>
      </c>
      <c r="G75" s="50">
        <f>IF(F75="","",IFERROR(F75/'Parametri'!$B$6,""))</f>
        <v/>
      </c>
      <c r="H75" s="51">
        <f>IF(A75="","",L74)</f>
        <v/>
      </c>
      <c r="I75" s="51">
        <f>IF(OR(H75="",G75=""),"",IFERROR(MIN(-PMT(G75,'Parametri'!$B$5*'Parametri'!$B$6,H75),H75+J75),""))</f>
        <v/>
      </c>
      <c r="J75" s="51">
        <f>IF(OR(H75="",G75=""),"",H75*G75)</f>
        <v/>
      </c>
      <c r="K75" s="51">
        <f>IF(OR(I75="",J75=""),"",I75-J75)</f>
        <v/>
      </c>
      <c r="L75" s="51">
        <f>IF(OR(H75="",K75=""),"",MAX(0,H75-K75))</f>
        <v/>
      </c>
      <c r="M75" s="51">
        <f>IF(OR(M74="",J75=""),"",M74+J75)</f>
        <v/>
      </c>
      <c r="N75" s="25">
        <f>IF(L75="","",IF(L75=0,"Estinta","Da pagare"))</f>
        <v/>
      </c>
      <c r="O75" s="25">
        <f>IF(F75="","",IF(F75&gt;='Parametri'!$B$11,"Allerta","Normale"))</f>
        <v/>
      </c>
    </row>
    <row r="76">
      <c r="A76" s="16">
        <f>IF(A75="","",IF(A75&lt;'Parametri'!$B$19,A75+1,""))</f>
        <v/>
      </c>
      <c r="B76" s="46">
        <f>IF(A76="","",IFERROR(EDATE(B75,1),""))</f>
        <v/>
      </c>
      <c r="C76" s="16">
        <f>IF(A76="","",IFERROR(ROUNDUP(A76/'Parametri'!$B$7,0),""))</f>
        <v/>
      </c>
      <c r="D76" s="47">
        <f>IF(C76="","",IFERROR(VLOOKUP(C76,'Parametri'!$A$22:$F$121,3,FALSE),""))</f>
        <v/>
      </c>
      <c r="E76" s="47">
        <f>IF(A76="","",'Parametri'!$B$8)</f>
        <v/>
      </c>
      <c r="F76" s="47">
        <f>IF(OR(D76="",E76=""),"",D76+E76)</f>
        <v/>
      </c>
      <c r="G76" s="47">
        <f>IF(F76="","",IFERROR(F76/'Parametri'!$B$6,""))</f>
        <v/>
      </c>
      <c r="H76" s="48">
        <f>IF(A76="","",L75)</f>
        <v/>
      </c>
      <c r="I76" s="48">
        <f>IF(OR(H76="",G76=""),"",IFERROR(MIN(-PMT(G76,'Parametri'!$B$5*'Parametri'!$B$6,H76),H76+J76),""))</f>
        <v/>
      </c>
      <c r="J76" s="48">
        <f>IF(OR(H76="",G76=""),"",H76*G76)</f>
        <v/>
      </c>
      <c r="K76" s="48">
        <f>IF(OR(I76="",J76=""),"",I76-J76)</f>
        <v/>
      </c>
      <c r="L76" s="48">
        <f>IF(OR(H76="",K76=""),"",MAX(0,H76-K76))</f>
        <v/>
      </c>
      <c r="M76" s="48">
        <f>IF(OR(M75="",J76=""),"",M75+J76)</f>
        <v/>
      </c>
      <c r="N76" s="20">
        <f>IF(L76="","",IF(L76=0,"Estinta","Da pagare"))</f>
        <v/>
      </c>
      <c r="O76" s="20">
        <f>IF(F76="","",IF(F76&gt;='Parametri'!$B$11,"Allerta","Normale"))</f>
        <v/>
      </c>
    </row>
    <row r="77">
      <c r="A77" s="21">
        <f>IF(A76="","",IF(A76&lt;'Parametri'!$B$19,A76+1,""))</f>
        <v/>
      </c>
      <c r="B77" s="49">
        <f>IF(A77="","",IFERROR(EDATE(B76,1),""))</f>
        <v/>
      </c>
      <c r="C77" s="21">
        <f>IF(A77="","",IFERROR(ROUNDUP(A77/'Parametri'!$B$7,0),""))</f>
        <v/>
      </c>
      <c r="D77" s="50">
        <f>IF(C77="","",IFERROR(VLOOKUP(C77,'Parametri'!$A$22:$F$121,3,FALSE),""))</f>
        <v/>
      </c>
      <c r="E77" s="50">
        <f>IF(A77="","",'Parametri'!$B$8)</f>
        <v/>
      </c>
      <c r="F77" s="50">
        <f>IF(OR(D77="",E77=""),"",D77+E77)</f>
        <v/>
      </c>
      <c r="G77" s="50">
        <f>IF(F77="","",IFERROR(F77/'Parametri'!$B$6,""))</f>
        <v/>
      </c>
      <c r="H77" s="51">
        <f>IF(A77="","",L76)</f>
        <v/>
      </c>
      <c r="I77" s="51">
        <f>IF(OR(H77="",G77=""),"",IFERROR(MIN(-PMT(G77,'Parametri'!$B$5*'Parametri'!$B$6,H77),H77+J77),""))</f>
        <v/>
      </c>
      <c r="J77" s="51">
        <f>IF(OR(H77="",G77=""),"",H77*G77)</f>
        <v/>
      </c>
      <c r="K77" s="51">
        <f>IF(OR(I77="",J77=""),"",I77-J77)</f>
        <v/>
      </c>
      <c r="L77" s="51">
        <f>IF(OR(H77="",K77=""),"",MAX(0,H77-K77))</f>
        <v/>
      </c>
      <c r="M77" s="51">
        <f>IF(OR(M76="",J77=""),"",M76+J77)</f>
        <v/>
      </c>
      <c r="N77" s="25">
        <f>IF(L77="","",IF(L77=0,"Estinta","Da pagare"))</f>
        <v/>
      </c>
      <c r="O77" s="25">
        <f>IF(F77="","",IF(F77&gt;='Parametri'!$B$11,"Allerta","Normale"))</f>
        <v/>
      </c>
    </row>
    <row r="78">
      <c r="A78" s="16">
        <f>IF(A77="","",IF(A77&lt;'Parametri'!$B$19,A77+1,""))</f>
        <v/>
      </c>
      <c r="B78" s="46">
        <f>IF(A78="","",IFERROR(EDATE(B77,1),""))</f>
        <v/>
      </c>
      <c r="C78" s="16">
        <f>IF(A78="","",IFERROR(ROUNDUP(A78/'Parametri'!$B$7,0),""))</f>
        <v/>
      </c>
      <c r="D78" s="47">
        <f>IF(C78="","",IFERROR(VLOOKUP(C78,'Parametri'!$A$22:$F$121,3,FALSE),""))</f>
        <v/>
      </c>
      <c r="E78" s="47">
        <f>IF(A78="","",'Parametri'!$B$8)</f>
        <v/>
      </c>
      <c r="F78" s="47">
        <f>IF(OR(D78="",E78=""),"",D78+E78)</f>
        <v/>
      </c>
      <c r="G78" s="47">
        <f>IF(F78="","",IFERROR(F78/'Parametri'!$B$6,""))</f>
        <v/>
      </c>
      <c r="H78" s="48">
        <f>IF(A78="","",L77)</f>
        <v/>
      </c>
      <c r="I78" s="48">
        <f>IF(OR(H78="",G78=""),"",IFERROR(MIN(-PMT(G78,'Parametri'!$B$5*'Parametri'!$B$6,H78),H78+J78),""))</f>
        <v/>
      </c>
      <c r="J78" s="48">
        <f>IF(OR(H78="",G78=""),"",H78*G78)</f>
        <v/>
      </c>
      <c r="K78" s="48">
        <f>IF(OR(I78="",J78=""),"",I78-J78)</f>
        <v/>
      </c>
      <c r="L78" s="48">
        <f>IF(OR(H78="",K78=""),"",MAX(0,H78-K78))</f>
        <v/>
      </c>
      <c r="M78" s="48">
        <f>IF(OR(M77="",J78=""),"",M77+J78)</f>
        <v/>
      </c>
      <c r="N78" s="20">
        <f>IF(L78="","",IF(L78=0,"Estinta","Da pagare"))</f>
        <v/>
      </c>
      <c r="O78" s="20">
        <f>IF(F78="","",IF(F78&gt;='Parametri'!$B$11,"Allerta","Normale"))</f>
        <v/>
      </c>
    </row>
    <row r="79">
      <c r="A79" s="21">
        <f>IF(A78="","",IF(A78&lt;'Parametri'!$B$19,A78+1,""))</f>
        <v/>
      </c>
      <c r="B79" s="49">
        <f>IF(A79="","",IFERROR(EDATE(B78,1),""))</f>
        <v/>
      </c>
      <c r="C79" s="21">
        <f>IF(A79="","",IFERROR(ROUNDUP(A79/'Parametri'!$B$7,0),""))</f>
        <v/>
      </c>
      <c r="D79" s="50">
        <f>IF(C79="","",IFERROR(VLOOKUP(C79,'Parametri'!$A$22:$F$121,3,FALSE),""))</f>
        <v/>
      </c>
      <c r="E79" s="50">
        <f>IF(A79="","",'Parametri'!$B$8)</f>
        <v/>
      </c>
      <c r="F79" s="50">
        <f>IF(OR(D79="",E79=""),"",D79+E79)</f>
        <v/>
      </c>
      <c r="G79" s="50">
        <f>IF(F79="","",IFERROR(F79/'Parametri'!$B$6,""))</f>
        <v/>
      </c>
      <c r="H79" s="51">
        <f>IF(A79="","",L78)</f>
        <v/>
      </c>
      <c r="I79" s="51">
        <f>IF(OR(H79="",G79=""),"",IFERROR(MIN(-PMT(G79,'Parametri'!$B$5*'Parametri'!$B$6,H79),H79+J79),""))</f>
        <v/>
      </c>
      <c r="J79" s="51">
        <f>IF(OR(H79="",G79=""),"",H79*G79)</f>
        <v/>
      </c>
      <c r="K79" s="51">
        <f>IF(OR(I79="",J79=""),"",I79-J79)</f>
        <v/>
      </c>
      <c r="L79" s="51">
        <f>IF(OR(H79="",K79=""),"",MAX(0,H79-K79))</f>
        <v/>
      </c>
      <c r="M79" s="51">
        <f>IF(OR(M78="",J79=""),"",M78+J79)</f>
        <v/>
      </c>
      <c r="N79" s="25">
        <f>IF(L79="","",IF(L79=0,"Estinta","Da pagare"))</f>
        <v/>
      </c>
      <c r="O79" s="25">
        <f>IF(F79="","",IF(F79&gt;='Parametri'!$B$11,"Allerta","Normale"))</f>
        <v/>
      </c>
    </row>
    <row r="80">
      <c r="A80" s="16">
        <f>IF(A79="","",IF(A79&lt;'Parametri'!$B$19,A79+1,""))</f>
        <v/>
      </c>
      <c r="B80" s="46">
        <f>IF(A80="","",IFERROR(EDATE(B79,1),""))</f>
        <v/>
      </c>
      <c r="C80" s="16">
        <f>IF(A80="","",IFERROR(ROUNDUP(A80/'Parametri'!$B$7,0),""))</f>
        <v/>
      </c>
      <c r="D80" s="47">
        <f>IF(C80="","",IFERROR(VLOOKUP(C80,'Parametri'!$A$22:$F$121,3,FALSE),""))</f>
        <v/>
      </c>
      <c r="E80" s="47">
        <f>IF(A80="","",'Parametri'!$B$8)</f>
        <v/>
      </c>
      <c r="F80" s="47">
        <f>IF(OR(D80="",E80=""),"",D80+E80)</f>
        <v/>
      </c>
      <c r="G80" s="47">
        <f>IF(F80="","",IFERROR(F80/'Parametri'!$B$6,""))</f>
        <v/>
      </c>
      <c r="H80" s="48">
        <f>IF(A80="","",L79)</f>
        <v/>
      </c>
      <c r="I80" s="48">
        <f>IF(OR(H80="",G80=""),"",IFERROR(MIN(-PMT(G80,'Parametri'!$B$5*'Parametri'!$B$6,H80),H80+J80),""))</f>
        <v/>
      </c>
      <c r="J80" s="48">
        <f>IF(OR(H80="",G80=""),"",H80*G80)</f>
        <v/>
      </c>
      <c r="K80" s="48">
        <f>IF(OR(I80="",J80=""),"",I80-J80)</f>
        <v/>
      </c>
      <c r="L80" s="48">
        <f>IF(OR(H80="",K80=""),"",MAX(0,H80-K80))</f>
        <v/>
      </c>
      <c r="M80" s="48">
        <f>IF(OR(M79="",J80=""),"",M79+J80)</f>
        <v/>
      </c>
      <c r="N80" s="20">
        <f>IF(L80="","",IF(L80=0,"Estinta","Da pagare"))</f>
        <v/>
      </c>
      <c r="O80" s="20">
        <f>IF(F80="","",IF(F80&gt;='Parametri'!$B$11,"Allerta","Normale"))</f>
        <v/>
      </c>
    </row>
    <row r="81">
      <c r="A81" s="21">
        <f>IF(A80="","",IF(A80&lt;'Parametri'!$B$19,A80+1,""))</f>
        <v/>
      </c>
      <c r="B81" s="49">
        <f>IF(A81="","",IFERROR(EDATE(B80,1),""))</f>
        <v/>
      </c>
      <c r="C81" s="21">
        <f>IF(A81="","",IFERROR(ROUNDUP(A81/'Parametri'!$B$7,0),""))</f>
        <v/>
      </c>
      <c r="D81" s="50">
        <f>IF(C81="","",IFERROR(VLOOKUP(C81,'Parametri'!$A$22:$F$121,3,FALSE),""))</f>
        <v/>
      </c>
      <c r="E81" s="50">
        <f>IF(A81="","",'Parametri'!$B$8)</f>
        <v/>
      </c>
      <c r="F81" s="50">
        <f>IF(OR(D81="",E81=""),"",D81+E81)</f>
        <v/>
      </c>
      <c r="G81" s="50">
        <f>IF(F81="","",IFERROR(F81/'Parametri'!$B$6,""))</f>
        <v/>
      </c>
      <c r="H81" s="51">
        <f>IF(A81="","",L80)</f>
        <v/>
      </c>
      <c r="I81" s="51">
        <f>IF(OR(H81="",G81=""),"",IFERROR(MIN(-PMT(G81,'Parametri'!$B$5*'Parametri'!$B$6,H81),H81+J81),""))</f>
        <v/>
      </c>
      <c r="J81" s="51">
        <f>IF(OR(H81="",G81=""),"",H81*G81)</f>
        <v/>
      </c>
      <c r="K81" s="51">
        <f>IF(OR(I81="",J81=""),"",I81-J81)</f>
        <v/>
      </c>
      <c r="L81" s="51">
        <f>IF(OR(H81="",K81=""),"",MAX(0,H81-K81))</f>
        <v/>
      </c>
      <c r="M81" s="51">
        <f>IF(OR(M80="",J81=""),"",M80+J81)</f>
        <v/>
      </c>
      <c r="N81" s="25">
        <f>IF(L81="","",IF(L81=0,"Estinta","Da pagare"))</f>
        <v/>
      </c>
      <c r="O81" s="25">
        <f>IF(F81="","",IF(F81&gt;='Parametri'!$B$11,"Allerta","Normale"))</f>
        <v/>
      </c>
    </row>
    <row r="82">
      <c r="A82" s="16">
        <f>IF(A81="","",IF(A81&lt;'Parametri'!$B$19,A81+1,""))</f>
        <v/>
      </c>
      <c r="B82" s="46">
        <f>IF(A82="","",IFERROR(EDATE(B81,1),""))</f>
        <v/>
      </c>
      <c r="C82" s="16">
        <f>IF(A82="","",IFERROR(ROUNDUP(A82/'Parametri'!$B$7,0),""))</f>
        <v/>
      </c>
      <c r="D82" s="47">
        <f>IF(C82="","",IFERROR(VLOOKUP(C82,'Parametri'!$A$22:$F$121,3,FALSE),""))</f>
        <v/>
      </c>
      <c r="E82" s="47">
        <f>IF(A82="","",'Parametri'!$B$8)</f>
        <v/>
      </c>
      <c r="F82" s="47">
        <f>IF(OR(D82="",E82=""),"",D82+E82)</f>
        <v/>
      </c>
      <c r="G82" s="47">
        <f>IF(F82="","",IFERROR(F82/'Parametri'!$B$6,""))</f>
        <v/>
      </c>
      <c r="H82" s="48">
        <f>IF(A82="","",L81)</f>
        <v/>
      </c>
      <c r="I82" s="48">
        <f>IF(OR(H82="",G82=""),"",IFERROR(MIN(-PMT(G82,'Parametri'!$B$5*'Parametri'!$B$6,H82),H82+J82),""))</f>
        <v/>
      </c>
      <c r="J82" s="48">
        <f>IF(OR(H82="",G82=""),"",H82*G82)</f>
        <v/>
      </c>
      <c r="K82" s="48">
        <f>IF(OR(I82="",J82=""),"",I82-J82)</f>
        <v/>
      </c>
      <c r="L82" s="48">
        <f>IF(OR(H82="",K82=""),"",MAX(0,H82-K82))</f>
        <v/>
      </c>
      <c r="M82" s="48">
        <f>IF(OR(M81="",J82=""),"",M81+J82)</f>
        <v/>
      </c>
      <c r="N82" s="20">
        <f>IF(L82="","",IF(L82=0,"Estinta","Da pagare"))</f>
        <v/>
      </c>
      <c r="O82" s="20">
        <f>IF(F82="","",IF(F82&gt;='Parametri'!$B$11,"Allerta","Normale"))</f>
        <v/>
      </c>
    </row>
    <row r="83">
      <c r="A83" s="21">
        <f>IF(A82="","",IF(A82&lt;'Parametri'!$B$19,A82+1,""))</f>
        <v/>
      </c>
      <c r="B83" s="49">
        <f>IF(A83="","",IFERROR(EDATE(B82,1),""))</f>
        <v/>
      </c>
      <c r="C83" s="21">
        <f>IF(A83="","",IFERROR(ROUNDUP(A83/'Parametri'!$B$7,0),""))</f>
        <v/>
      </c>
      <c r="D83" s="50">
        <f>IF(C83="","",IFERROR(VLOOKUP(C83,'Parametri'!$A$22:$F$121,3,FALSE),""))</f>
        <v/>
      </c>
      <c r="E83" s="50">
        <f>IF(A83="","",'Parametri'!$B$8)</f>
        <v/>
      </c>
      <c r="F83" s="50">
        <f>IF(OR(D83="",E83=""),"",D83+E83)</f>
        <v/>
      </c>
      <c r="G83" s="50">
        <f>IF(F83="","",IFERROR(F83/'Parametri'!$B$6,""))</f>
        <v/>
      </c>
      <c r="H83" s="51">
        <f>IF(A83="","",L82)</f>
        <v/>
      </c>
      <c r="I83" s="51">
        <f>IF(OR(H83="",G83=""),"",IFERROR(MIN(-PMT(G83,'Parametri'!$B$5*'Parametri'!$B$6,H83),H83+J83),""))</f>
        <v/>
      </c>
      <c r="J83" s="51">
        <f>IF(OR(H83="",G83=""),"",H83*G83)</f>
        <v/>
      </c>
      <c r="K83" s="51">
        <f>IF(OR(I83="",J83=""),"",I83-J83)</f>
        <v/>
      </c>
      <c r="L83" s="51">
        <f>IF(OR(H83="",K83=""),"",MAX(0,H83-K83))</f>
        <v/>
      </c>
      <c r="M83" s="51">
        <f>IF(OR(M82="",J83=""),"",M82+J83)</f>
        <v/>
      </c>
      <c r="N83" s="25">
        <f>IF(L83="","",IF(L83=0,"Estinta","Da pagare"))</f>
        <v/>
      </c>
      <c r="O83" s="25">
        <f>IF(F83="","",IF(F83&gt;='Parametri'!$B$11,"Allerta","Normale"))</f>
        <v/>
      </c>
    </row>
    <row r="84">
      <c r="A84" s="16">
        <f>IF(A83="","",IF(A83&lt;'Parametri'!$B$19,A83+1,""))</f>
        <v/>
      </c>
      <c r="B84" s="46">
        <f>IF(A84="","",IFERROR(EDATE(B83,1),""))</f>
        <v/>
      </c>
      <c r="C84" s="16">
        <f>IF(A84="","",IFERROR(ROUNDUP(A84/'Parametri'!$B$7,0),""))</f>
        <v/>
      </c>
      <c r="D84" s="47">
        <f>IF(C84="","",IFERROR(VLOOKUP(C84,'Parametri'!$A$22:$F$121,3,FALSE),""))</f>
        <v/>
      </c>
      <c r="E84" s="47">
        <f>IF(A84="","",'Parametri'!$B$8)</f>
        <v/>
      </c>
      <c r="F84" s="47">
        <f>IF(OR(D84="",E84=""),"",D84+E84)</f>
        <v/>
      </c>
      <c r="G84" s="47">
        <f>IF(F84="","",IFERROR(F84/'Parametri'!$B$6,""))</f>
        <v/>
      </c>
      <c r="H84" s="48">
        <f>IF(A84="","",L83)</f>
        <v/>
      </c>
      <c r="I84" s="48">
        <f>IF(OR(H84="",G84=""),"",IFERROR(MIN(-PMT(G84,'Parametri'!$B$5*'Parametri'!$B$6,H84),H84+J84),""))</f>
        <v/>
      </c>
      <c r="J84" s="48">
        <f>IF(OR(H84="",G84=""),"",H84*G84)</f>
        <v/>
      </c>
      <c r="K84" s="48">
        <f>IF(OR(I84="",J84=""),"",I84-J84)</f>
        <v/>
      </c>
      <c r="L84" s="48">
        <f>IF(OR(H84="",K84=""),"",MAX(0,H84-K84))</f>
        <v/>
      </c>
      <c r="M84" s="48">
        <f>IF(OR(M83="",J84=""),"",M83+J84)</f>
        <v/>
      </c>
      <c r="N84" s="20">
        <f>IF(L84="","",IF(L84=0,"Estinta","Da pagare"))</f>
        <v/>
      </c>
      <c r="O84" s="20">
        <f>IF(F84="","",IF(F84&gt;='Parametri'!$B$11,"Allerta","Normale"))</f>
        <v/>
      </c>
    </row>
    <row r="85">
      <c r="A85" s="21">
        <f>IF(A84="","",IF(A84&lt;'Parametri'!$B$19,A84+1,""))</f>
        <v/>
      </c>
      <c r="B85" s="49">
        <f>IF(A85="","",IFERROR(EDATE(B84,1),""))</f>
        <v/>
      </c>
      <c r="C85" s="21">
        <f>IF(A85="","",IFERROR(ROUNDUP(A85/'Parametri'!$B$7,0),""))</f>
        <v/>
      </c>
      <c r="D85" s="50">
        <f>IF(C85="","",IFERROR(VLOOKUP(C85,'Parametri'!$A$22:$F$121,3,FALSE),""))</f>
        <v/>
      </c>
      <c r="E85" s="50">
        <f>IF(A85="","",'Parametri'!$B$8)</f>
        <v/>
      </c>
      <c r="F85" s="50">
        <f>IF(OR(D85="",E85=""),"",D85+E85)</f>
        <v/>
      </c>
      <c r="G85" s="50">
        <f>IF(F85="","",IFERROR(F85/'Parametri'!$B$6,""))</f>
        <v/>
      </c>
      <c r="H85" s="51">
        <f>IF(A85="","",L84)</f>
        <v/>
      </c>
      <c r="I85" s="51">
        <f>IF(OR(H85="",G85=""),"",IFERROR(MIN(-PMT(G85,'Parametri'!$B$5*'Parametri'!$B$6,H85),H85+J85),""))</f>
        <v/>
      </c>
      <c r="J85" s="51">
        <f>IF(OR(H85="",G85=""),"",H85*G85)</f>
        <v/>
      </c>
      <c r="K85" s="51">
        <f>IF(OR(I85="",J85=""),"",I85-J85)</f>
        <v/>
      </c>
      <c r="L85" s="51">
        <f>IF(OR(H85="",K85=""),"",MAX(0,H85-K85))</f>
        <v/>
      </c>
      <c r="M85" s="51">
        <f>IF(OR(M84="",J85=""),"",M84+J85)</f>
        <v/>
      </c>
      <c r="N85" s="25">
        <f>IF(L85="","",IF(L85=0,"Estinta","Da pagare"))</f>
        <v/>
      </c>
      <c r="O85" s="25">
        <f>IF(F85="","",IF(F85&gt;='Parametri'!$B$11,"Allerta","Normale"))</f>
        <v/>
      </c>
    </row>
    <row r="86">
      <c r="A86" s="16">
        <f>IF(A85="","",IF(A85&lt;'Parametri'!$B$19,A85+1,""))</f>
        <v/>
      </c>
      <c r="B86" s="46">
        <f>IF(A86="","",IFERROR(EDATE(B85,1),""))</f>
        <v/>
      </c>
      <c r="C86" s="16">
        <f>IF(A86="","",IFERROR(ROUNDUP(A86/'Parametri'!$B$7,0),""))</f>
        <v/>
      </c>
      <c r="D86" s="47">
        <f>IF(C86="","",IFERROR(VLOOKUP(C86,'Parametri'!$A$22:$F$121,3,FALSE),""))</f>
        <v/>
      </c>
      <c r="E86" s="47">
        <f>IF(A86="","",'Parametri'!$B$8)</f>
        <v/>
      </c>
      <c r="F86" s="47">
        <f>IF(OR(D86="",E86=""),"",D86+E86)</f>
        <v/>
      </c>
      <c r="G86" s="47">
        <f>IF(F86="","",IFERROR(F86/'Parametri'!$B$6,""))</f>
        <v/>
      </c>
      <c r="H86" s="48">
        <f>IF(A86="","",L85)</f>
        <v/>
      </c>
      <c r="I86" s="48">
        <f>IF(OR(H86="",G86=""),"",IFERROR(MIN(-PMT(G86,'Parametri'!$B$5*'Parametri'!$B$6,H86),H86+J86),""))</f>
        <v/>
      </c>
      <c r="J86" s="48">
        <f>IF(OR(H86="",G86=""),"",H86*G86)</f>
        <v/>
      </c>
      <c r="K86" s="48">
        <f>IF(OR(I86="",J86=""),"",I86-J86)</f>
        <v/>
      </c>
      <c r="L86" s="48">
        <f>IF(OR(H86="",K86=""),"",MAX(0,H86-K86))</f>
        <v/>
      </c>
      <c r="M86" s="48">
        <f>IF(OR(M85="",J86=""),"",M85+J86)</f>
        <v/>
      </c>
      <c r="N86" s="20">
        <f>IF(L86="","",IF(L86=0,"Estinta","Da pagare"))</f>
        <v/>
      </c>
      <c r="O86" s="20">
        <f>IF(F86="","",IF(F86&gt;='Parametri'!$B$11,"Allerta","Normale"))</f>
        <v/>
      </c>
    </row>
    <row r="87">
      <c r="A87" s="21">
        <f>IF(A86="","",IF(A86&lt;'Parametri'!$B$19,A86+1,""))</f>
        <v/>
      </c>
      <c r="B87" s="49">
        <f>IF(A87="","",IFERROR(EDATE(B86,1),""))</f>
        <v/>
      </c>
      <c r="C87" s="21">
        <f>IF(A87="","",IFERROR(ROUNDUP(A87/'Parametri'!$B$7,0),""))</f>
        <v/>
      </c>
      <c r="D87" s="50">
        <f>IF(C87="","",IFERROR(VLOOKUP(C87,'Parametri'!$A$22:$F$121,3,FALSE),""))</f>
        <v/>
      </c>
      <c r="E87" s="50">
        <f>IF(A87="","",'Parametri'!$B$8)</f>
        <v/>
      </c>
      <c r="F87" s="50">
        <f>IF(OR(D87="",E87=""),"",D87+E87)</f>
        <v/>
      </c>
      <c r="G87" s="50">
        <f>IF(F87="","",IFERROR(F87/'Parametri'!$B$6,""))</f>
        <v/>
      </c>
      <c r="H87" s="51">
        <f>IF(A87="","",L86)</f>
        <v/>
      </c>
      <c r="I87" s="51">
        <f>IF(OR(H87="",G87=""),"",IFERROR(MIN(-PMT(G87,'Parametri'!$B$5*'Parametri'!$B$6,H87),H87+J87),""))</f>
        <v/>
      </c>
      <c r="J87" s="51">
        <f>IF(OR(H87="",G87=""),"",H87*G87)</f>
        <v/>
      </c>
      <c r="K87" s="51">
        <f>IF(OR(I87="",J87=""),"",I87-J87)</f>
        <v/>
      </c>
      <c r="L87" s="51">
        <f>IF(OR(H87="",K87=""),"",MAX(0,H87-K87))</f>
        <v/>
      </c>
      <c r="M87" s="51">
        <f>IF(OR(M86="",J87=""),"",M86+J87)</f>
        <v/>
      </c>
      <c r="N87" s="25">
        <f>IF(L87="","",IF(L87=0,"Estinta","Da pagare"))</f>
        <v/>
      </c>
      <c r="O87" s="25">
        <f>IF(F87="","",IF(F87&gt;='Parametri'!$B$11,"Allerta","Normale"))</f>
        <v/>
      </c>
    </row>
    <row r="88">
      <c r="A88" s="16">
        <f>IF(A87="","",IF(A87&lt;'Parametri'!$B$19,A87+1,""))</f>
        <v/>
      </c>
      <c r="B88" s="46">
        <f>IF(A88="","",IFERROR(EDATE(B87,1),""))</f>
        <v/>
      </c>
      <c r="C88" s="16">
        <f>IF(A88="","",IFERROR(ROUNDUP(A88/'Parametri'!$B$7,0),""))</f>
        <v/>
      </c>
      <c r="D88" s="47">
        <f>IF(C88="","",IFERROR(VLOOKUP(C88,'Parametri'!$A$22:$F$121,3,FALSE),""))</f>
        <v/>
      </c>
      <c r="E88" s="47">
        <f>IF(A88="","",'Parametri'!$B$8)</f>
        <v/>
      </c>
      <c r="F88" s="47">
        <f>IF(OR(D88="",E88=""),"",D88+E88)</f>
        <v/>
      </c>
      <c r="G88" s="47">
        <f>IF(F88="","",IFERROR(F88/'Parametri'!$B$6,""))</f>
        <v/>
      </c>
      <c r="H88" s="48">
        <f>IF(A88="","",L87)</f>
        <v/>
      </c>
      <c r="I88" s="48">
        <f>IF(OR(H88="",G88=""),"",IFERROR(MIN(-PMT(G88,'Parametri'!$B$5*'Parametri'!$B$6,H88),H88+J88),""))</f>
        <v/>
      </c>
      <c r="J88" s="48">
        <f>IF(OR(H88="",G88=""),"",H88*G88)</f>
        <v/>
      </c>
      <c r="K88" s="48">
        <f>IF(OR(I88="",J88=""),"",I88-J88)</f>
        <v/>
      </c>
      <c r="L88" s="48">
        <f>IF(OR(H88="",K88=""),"",MAX(0,H88-K88))</f>
        <v/>
      </c>
      <c r="M88" s="48">
        <f>IF(OR(M87="",J88=""),"",M87+J88)</f>
        <v/>
      </c>
      <c r="N88" s="20">
        <f>IF(L88="","",IF(L88=0,"Estinta","Da pagare"))</f>
        <v/>
      </c>
      <c r="O88" s="20">
        <f>IF(F88="","",IF(F88&gt;='Parametri'!$B$11,"Allerta","Normale"))</f>
        <v/>
      </c>
    </row>
    <row r="89">
      <c r="A89" s="21">
        <f>IF(A88="","",IF(A88&lt;'Parametri'!$B$19,A88+1,""))</f>
        <v/>
      </c>
      <c r="B89" s="49">
        <f>IF(A89="","",IFERROR(EDATE(B88,1),""))</f>
        <v/>
      </c>
      <c r="C89" s="21">
        <f>IF(A89="","",IFERROR(ROUNDUP(A89/'Parametri'!$B$7,0),""))</f>
        <v/>
      </c>
      <c r="D89" s="50">
        <f>IF(C89="","",IFERROR(VLOOKUP(C89,'Parametri'!$A$22:$F$121,3,FALSE),""))</f>
        <v/>
      </c>
      <c r="E89" s="50">
        <f>IF(A89="","",'Parametri'!$B$8)</f>
        <v/>
      </c>
      <c r="F89" s="50">
        <f>IF(OR(D89="",E89=""),"",D89+E89)</f>
        <v/>
      </c>
      <c r="G89" s="50">
        <f>IF(F89="","",IFERROR(F89/'Parametri'!$B$6,""))</f>
        <v/>
      </c>
      <c r="H89" s="51">
        <f>IF(A89="","",L88)</f>
        <v/>
      </c>
      <c r="I89" s="51">
        <f>IF(OR(H89="",G89=""),"",IFERROR(MIN(-PMT(G89,'Parametri'!$B$5*'Parametri'!$B$6,H89),H89+J89),""))</f>
        <v/>
      </c>
      <c r="J89" s="51">
        <f>IF(OR(H89="",G89=""),"",H89*G89)</f>
        <v/>
      </c>
      <c r="K89" s="51">
        <f>IF(OR(I89="",J89=""),"",I89-J89)</f>
        <v/>
      </c>
      <c r="L89" s="51">
        <f>IF(OR(H89="",K89=""),"",MAX(0,H89-K89))</f>
        <v/>
      </c>
      <c r="M89" s="51">
        <f>IF(OR(M88="",J89=""),"",M88+J89)</f>
        <v/>
      </c>
      <c r="N89" s="25">
        <f>IF(L89="","",IF(L89=0,"Estinta","Da pagare"))</f>
        <v/>
      </c>
      <c r="O89" s="25">
        <f>IF(F89="","",IF(F89&gt;='Parametri'!$B$11,"Allerta","Normale"))</f>
        <v/>
      </c>
    </row>
    <row r="90">
      <c r="A90" s="16">
        <f>IF(A89="","",IF(A89&lt;'Parametri'!$B$19,A89+1,""))</f>
        <v/>
      </c>
      <c r="B90" s="46">
        <f>IF(A90="","",IFERROR(EDATE(B89,1),""))</f>
        <v/>
      </c>
      <c r="C90" s="16">
        <f>IF(A90="","",IFERROR(ROUNDUP(A90/'Parametri'!$B$7,0),""))</f>
        <v/>
      </c>
      <c r="D90" s="47">
        <f>IF(C90="","",IFERROR(VLOOKUP(C90,'Parametri'!$A$22:$F$121,3,FALSE),""))</f>
        <v/>
      </c>
      <c r="E90" s="47">
        <f>IF(A90="","",'Parametri'!$B$8)</f>
        <v/>
      </c>
      <c r="F90" s="47">
        <f>IF(OR(D90="",E90=""),"",D90+E90)</f>
        <v/>
      </c>
      <c r="G90" s="47">
        <f>IF(F90="","",IFERROR(F90/'Parametri'!$B$6,""))</f>
        <v/>
      </c>
      <c r="H90" s="48">
        <f>IF(A90="","",L89)</f>
        <v/>
      </c>
      <c r="I90" s="48">
        <f>IF(OR(H90="",G90=""),"",IFERROR(MIN(-PMT(G90,'Parametri'!$B$5*'Parametri'!$B$6,H90),H90+J90),""))</f>
        <v/>
      </c>
      <c r="J90" s="48">
        <f>IF(OR(H90="",G90=""),"",H90*G90)</f>
        <v/>
      </c>
      <c r="K90" s="48">
        <f>IF(OR(I90="",J90=""),"",I90-J90)</f>
        <v/>
      </c>
      <c r="L90" s="48">
        <f>IF(OR(H90="",K90=""),"",MAX(0,H90-K90))</f>
        <v/>
      </c>
      <c r="M90" s="48">
        <f>IF(OR(M89="",J90=""),"",M89+J90)</f>
        <v/>
      </c>
      <c r="N90" s="20">
        <f>IF(L90="","",IF(L90=0,"Estinta","Da pagare"))</f>
        <v/>
      </c>
      <c r="O90" s="20">
        <f>IF(F90="","",IF(F90&gt;='Parametri'!$B$11,"Allerta","Normale"))</f>
        <v/>
      </c>
    </row>
    <row r="91">
      <c r="A91" s="21">
        <f>IF(A90="","",IF(A90&lt;'Parametri'!$B$19,A90+1,""))</f>
        <v/>
      </c>
      <c r="B91" s="49">
        <f>IF(A91="","",IFERROR(EDATE(B90,1),""))</f>
        <v/>
      </c>
      <c r="C91" s="21">
        <f>IF(A91="","",IFERROR(ROUNDUP(A91/'Parametri'!$B$7,0),""))</f>
        <v/>
      </c>
      <c r="D91" s="50">
        <f>IF(C91="","",IFERROR(VLOOKUP(C91,'Parametri'!$A$22:$F$121,3,FALSE),""))</f>
        <v/>
      </c>
      <c r="E91" s="50">
        <f>IF(A91="","",'Parametri'!$B$8)</f>
        <v/>
      </c>
      <c r="F91" s="50">
        <f>IF(OR(D91="",E91=""),"",D91+E91)</f>
        <v/>
      </c>
      <c r="G91" s="50">
        <f>IF(F91="","",IFERROR(F91/'Parametri'!$B$6,""))</f>
        <v/>
      </c>
      <c r="H91" s="51">
        <f>IF(A91="","",L90)</f>
        <v/>
      </c>
      <c r="I91" s="51">
        <f>IF(OR(H91="",G91=""),"",IFERROR(MIN(-PMT(G91,'Parametri'!$B$5*'Parametri'!$B$6,H91),H91+J91),""))</f>
        <v/>
      </c>
      <c r="J91" s="51">
        <f>IF(OR(H91="",G91=""),"",H91*G91)</f>
        <v/>
      </c>
      <c r="K91" s="51">
        <f>IF(OR(I91="",J91=""),"",I91-J91)</f>
        <v/>
      </c>
      <c r="L91" s="51">
        <f>IF(OR(H91="",K91=""),"",MAX(0,H91-K91))</f>
        <v/>
      </c>
      <c r="M91" s="51">
        <f>IF(OR(M90="",J91=""),"",M90+J91)</f>
        <v/>
      </c>
      <c r="N91" s="25">
        <f>IF(L91="","",IF(L91=0,"Estinta","Da pagare"))</f>
        <v/>
      </c>
      <c r="O91" s="25">
        <f>IF(F91="","",IF(F91&gt;='Parametri'!$B$11,"Allerta","Normale"))</f>
        <v/>
      </c>
    </row>
    <row r="92">
      <c r="A92" s="16">
        <f>IF(A91="","",IF(A91&lt;'Parametri'!$B$19,A91+1,""))</f>
        <v/>
      </c>
      <c r="B92" s="46">
        <f>IF(A92="","",IFERROR(EDATE(B91,1),""))</f>
        <v/>
      </c>
      <c r="C92" s="16">
        <f>IF(A92="","",IFERROR(ROUNDUP(A92/'Parametri'!$B$7,0),""))</f>
        <v/>
      </c>
      <c r="D92" s="47">
        <f>IF(C92="","",IFERROR(VLOOKUP(C92,'Parametri'!$A$22:$F$121,3,FALSE),""))</f>
        <v/>
      </c>
      <c r="E92" s="47">
        <f>IF(A92="","",'Parametri'!$B$8)</f>
        <v/>
      </c>
      <c r="F92" s="47">
        <f>IF(OR(D92="",E92=""),"",D92+E92)</f>
        <v/>
      </c>
      <c r="G92" s="47">
        <f>IF(F92="","",IFERROR(F92/'Parametri'!$B$6,""))</f>
        <v/>
      </c>
      <c r="H92" s="48">
        <f>IF(A92="","",L91)</f>
        <v/>
      </c>
      <c r="I92" s="48">
        <f>IF(OR(H92="",G92=""),"",IFERROR(MIN(-PMT(G92,'Parametri'!$B$5*'Parametri'!$B$6,H92),H92+J92),""))</f>
        <v/>
      </c>
      <c r="J92" s="48">
        <f>IF(OR(H92="",G92=""),"",H92*G92)</f>
        <v/>
      </c>
      <c r="K92" s="48">
        <f>IF(OR(I92="",J92=""),"",I92-J92)</f>
        <v/>
      </c>
      <c r="L92" s="48">
        <f>IF(OR(H92="",K92=""),"",MAX(0,H92-K92))</f>
        <v/>
      </c>
      <c r="M92" s="48">
        <f>IF(OR(M91="",J92=""),"",M91+J92)</f>
        <v/>
      </c>
      <c r="N92" s="20">
        <f>IF(L92="","",IF(L92=0,"Estinta","Da pagare"))</f>
        <v/>
      </c>
      <c r="O92" s="20">
        <f>IF(F92="","",IF(F92&gt;='Parametri'!$B$11,"Allerta","Normale"))</f>
        <v/>
      </c>
    </row>
    <row r="93">
      <c r="A93" s="21">
        <f>IF(A92="","",IF(A92&lt;'Parametri'!$B$19,A92+1,""))</f>
        <v/>
      </c>
      <c r="B93" s="49">
        <f>IF(A93="","",IFERROR(EDATE(B92,1),""))</f>
        <v/>
      </c>
      <c r="C93" s="21">
        <f>IF(A93="","",IFERROR(ROUNDUP(A93/'Parametri'!$B$7,0),""))</f>
        <v/>
      </c>
      <c r="D93" s="50">
        <f>IF(C93="","",IFERROR(VLOOKUP(C93,'Parametri'!$A$22:$F$121,3,FALSE),""))</f>
        <v/>
      </c>
      <c r="E93" s="50">
        <f>IF(A93="","",'Parametri'!$B$8)</f>
        <v/>
      </c>
      <c r="F93" s="50">
        <f>IF(OR(D93="",E93=""),"",D93+E93)</f>
        <v/>
      </c>
      <c r="G93" s="50">
        <f>IF(F93="","",IFERROR(F93/'Parametri'!$B$6,""))</f>
        <v/>
      </c>
      <c r="H93" s="51">
        <f>IF(A93="","",L92)</f>
        <v/>
      </c>
      <c r="I93" s="51">
        <f>IF(OR(H93="",G93=""),"",IFERROR(MIN(-PMT(G93,'Parametri'!$B$5*'Parametri'!$B$6,H93),H93+J93),""))</f>
        <v/>
      </c>
      <c r="J93" s="51">
        <f>IF(OR(H93="",G93=""),"",H93*G93)</f>
        <v/>
      </c>
      <c r="K93" s="51">
        <f>IF(OR(I93="",J93=""),"",I93-J93)</f>
        <v/>
      </c>
      <c r="L93" s="51">
        <f>IF(OR(H93="",K93=""),"",MAX(0,H93-K93))</f>
        <v/>
      </c>
      <c r="M93" s="51">
        <f>IF(OR(M92="",J93=""),"",M92+J93)</f>
        <v/>
      </c>
      <c r="N93" s="25">
        <f>IF(L93="","",IF(L93=0,"Estinta","Da pagare"))</f>
        <v/>
      </c>
      <c r="O93" s="25">
        <f>IF(F93="","",IF(F93&gt;='Parametri'!$B$11,"Allerta","Normale"))</f>
        <v/>
      </c>
    </row>
    <row r="94">
      <c r="A94" s="16">
        <f>IF(A93="","",IF(A93&lt;'Parametri'!$B$19,A93+1,""))</f>
        <v/>
      </c>
      <c r="B94" s="46">
        <f>IF(A94="","",IFERROR(EDATE(B93,1),""))</f>
        <v/>
      </c>
      <c r="C94" s="16">
        <f>IF(A94="","",IFERROR(ROUNDUP(A94/'Parametri'!$B$7,0),""))</f>
        <v/>
      </c>
      <c r="D94" s="47">
        <f>IF(C94="","",IFERROR(VLOOKUP(C94,'Parametri'!$A$22:$F$121,3,FALSE),""))</f>
        <v/>
      </c>
      <c r="E94" s="47">
        <f>IF(A94="","",'Parametri'!$B$8)</f>
        <v/>
      </c>
      <c r="F94" s="47">
        <f>IF(OR(D94="",E94=""),"",D94+E94)</f>
        <v/>
      </c>
      <c r="G94" s="47">
        <f>IF(F94="","",IFERROR(F94/'Parametri'!$B$6,""))</f>
        <v/>
      </c>
      <c r="H94" s="48">
        <f>IF(A94="","",L93)</f>
        <v/>
      </c>
      <c r="I94" s="48">
        <f>IF(OR(H94="",G94=""),"",IFERROR(MIN(-PMT(G94,'Parametri'!$B$5*'Parametri'!$B$6,H94),H94+J94),""))</f>
        <v/>
      </c>
      <c r="J94" s="48">
        <f>IF(OR(H94="",G94=""),"",H94*G94)</f>
        <v/>
      </c>
      <c r="K94" s="48">
        <f>IF(OR(I94="",J94=""),"",I94-J94)</f>
        <v/>
      </c>
      <c r="L94" s="48">
        <f>IF(OR(H94="",K94=""),"",MAX(0,H94-K94))</f>
        <v/>
      </c>
      <c r="M94" s="48">
        <f>IF(OR(M93="",J94=""),"",M93+J94)</f>
        <v/>
      </c>
      <c r="N94" s="20">
        <f>IF(L94="","",IF(L94=0,"Estinta","Da pagare"))</f>
        <v/>
      </c>
      <c r="O94" s="20">
        <f>IF(F94="","",IF(F94&gt;='Parametri'!$B$11,"Allerta","Normale"))</f>
        <v/>
      </c>
    </row>
    <row r="95">
      <c r="A95" s="21">
        <f>IF(A94="","",IF(A94&lt;'Parametri'!$B$19,A94+1,""))</f>
        <v/>
      </c>
      <c r="B95" s="49">
        <f>IF(A95="","",IFERROR(EDATE(B94,1),""))</f>
        <v/>
      </c>
      <c r="C95" s="21">
        <f>IF(A95="","",IFERROR(ROUNDUP(A95/'Parametri'!$B$7,0),""))</f>
        <v/>
      </c>
      <c r="D95" s="50">
        <f>IF(C95="","",IFERROR(VLOOKUP(C95,'Parametri'!$A$22:$F$121,3,FALSE),""))</f>
        <v/>
      </c>
      <c r="E95" s="50">
        <f>IF(A95="","",'Parametri'!$B$8)</f>
        <v/>
      </c>
      <c r="F95" s="50">
        <f>IF(OR(D95="",E95=""),"",D95+E95)</f>
        <v/>
      </c>
      <c r="G95" s="50">
        <f>IF(F95="","",IFERROR(F95/'Parametri'!$B$6,""))</f>
        <v/>
      </c>
      <c r="H95" s="51">
        <f>IF(A95="","",L94)</f>
        <v/>
      </c>
      <c r="I95" s="51">
        <f>IF(OR(H95="",G95=""),"",IFERROR(MIN(-PMT(G95,'Parametri'!$B$5*'Parametri'!$B$6,H95),H95+J95),""))</f>
        <v/>
      </c>
      <c r="J95" s="51">
        <f>IF(OR(H95="",G95=""),"",H95*G95)</f>
        <v/>
      </c>
      <c r="K95" s="51">
        <f>IF(OR(I95="",J95=""),"",I95-J95)</f>
        <v/>
      </c>
      <c r="L95" s="51">
        <f>IF(OR(H95="",K95=""),"",MAX(0,H95-K95))</f>
        <v/>
      </c>
      <c r="M95" s="51">
        <f>IF(OR(M94="",J95=""),"",M94+J95)</f>
        <v/>
      </c>
      <c r="N95" s="25">
        <f>IF(L95="","",IF(L95=0,"Estinta","Da pagare"))</f>
        <v/>
      </c>
      <c r="O95" s="25">
        <f>IF(F95="","",IF(F95&gt;='Parametri'!$B$11,"Allerta","Normale"))</f>
        <v/>
      </c>
    </row>
    <row r="96">
      <c r="A96" s="16">
        <f>IF(A95="","",IF(A95&lt;'Parametri'!$B$19,A95+1,""))</f>
        <v/>
      </c>
      <c r="B96" s="46">
        <f>IF(A96="","",IFERROR(EDATE(B95,1),""))</f>
        <v/>
      </c>
      <c r="C96" s="16">
        <f>IF(A96="","",IFERROR(ROUNDUP(A96/'Parametri'!$B$7,0),""))</f>
        <v/>
      </c>
      <c r="D96" s="47">
        <f>IF(C96="","",IFERROR(VLOOKUP(C96,'Parametri'!$A$22:$F$121,3,FALSE),""))</f>
        <v/>
      </c>
      <c r="E96" s="47">
        <f>IF(A96="","",'Parametri'!$B$8)</f>
        <v/>
      </c>
      <c r="F96" s="47">
        <f>IF(OR(D96="",E96=""),"",D96+E96)</f>
        <v/>
      </c>
      <c r="G96" s="47">
        <f>IF(F96="","",IFERROR(F96/'Parametri'!$B$6,""))</f>
        <v/>
      </c>
      <c r="H96" s="48">
        <f>IF(A96="","",L95)</f>
        <v/>
      </c>
      <c r="I96" s="48">
        <f>IF(OR(H96="",G96=""),"",IFERROR(MIN(-PMT(G96,'Parametri'!$B$5*'Parametri'!$B$6,H96),H96+J96),""))</f>
        <v/>
      </c>
      <c r="J96" s="48">
        <f>IF(OR(H96="",G96=""),"",H96*G96)</f>
        <v/>
      </c>
      <c r="K96" s="48">
        <f>IF(OR(I96="",J96=""),"",I96-J96)</f>
        <v/>
      </c>
      <c r="L96" s="48">
        <f>IF(OR(H96="",K96=""),"",MAX(0,H96-K96))</f>
        <v/>
      </c>
      <c r="M96" s="48">
        <f>IF(OR(M95="",J96=""),"",M95+J96)</f>
        <v/>
      </c>
      <c r="N96" s="20">
        <f>IF(L96="","",IF(L96=0,"Estinta","Da pagare"))</f>
        <v/>
      </c>
      <c r="O96" s="20">
        <f>IF(F96="","",IF(F96&gt;='Parametri'!$B$11,"Allerta","Normale"))</f>
        <v/>
      </c>
    </row>
    <row r="97">
      <c r="A97" s="21">
        <f>IF(A96="","",IF(A96&lt;'Parametri'!$B$19,A96+1,""))</f>
        <v/>
      </c>
      <c r="B97" s="49">
        <f>IF(A97="","",IFERROR(EDATE(B96,1),""))</f>
        <v/>
      </c>
      <c r="C97" s="21">
        <f>IF(A97="","",IFERROR(ROUNDUP(A97/'Parametri'!$B$7,0),""))</f>
        <v/>
      </c>
      <c r="D97" s="50">
        <f>IF(C97="","",IFERROR(VLOOKUP(C97,'Parametri'!$A$22:$F$121,3,FALSE),""))</f>
        <v/>
      </c>
      <c r="E97" s="50">
        <f>IF(A97="","",'Parametri'!$B$8)</f>
        <v/>
      </c>
      <c r="F97" s="50">
        <f>IF(OR(D97="",E97=""),"",D97+E97)</f>
        <v/>
      </c>
      <c r="G97" s="50">
        <f>IF(F97="","",IFERROR(F97/'Parametri'!$B$6,""))</f>
        <v/>
      </c>
      <c r="H97" s="51">
        <f>IF(A97="","",L96)</f>
        <v/>
      </c>
      <c r="I97" s="51">
        <f>IF(OR(H97="",G97=""),"",IFERROR(MIN(-PMT(G97,'Parametri'!$B$5*'Parametri'!$B$6,H97),H97+J97),""))</f>
        <v/>
      </c>
      <c r="J97" s="51">
        <f>IF(OR(H97="",G97=""),"",H97*G97)</f>
        <v/>
      </c>
      <c r="K97" s="51">
        <f>IF(OR(I97="",J97=""),"",I97-J97)</f>
        <v/>
      </c>
      <c r="L97" s="51">
        <f>IF(OR(H97="",K97=""),"",MAX(0,H97-K97))</f>
        <v/>
      </c>
      <c r="M97" s="51">
        <f>IF(OR(M96="",J97=""),"",M96+J97)</f>
        <v/>
      </c>
      <c r="N97" s="25">
        <f>IF(L97="","",IF(L97=0,"Estinta","Da pagare"))</f>
        <v/>
      </c>
      <c r="O97" s="25">
        <f>IF(F97="","",IF(F97&gt;='Parametri'!$B$11,"Allerta","Normale"))</f>
        <v/>
      </c>
    </row>
    <row r="98">
      <c r="A98" s="16">
        <f>IF(A97="","",IF(A97&lt;'Parametri'!$B$19,A97+1,""))</f>
        <v/>
      </c>
      <c r="B98" s="46">
        <f>IF(A98="","",IFERROR(EDATE(B97,1),""))</f>
        <v/>
      </c>
      <c r="C98" s="16">
        <f>IF(A98="","",IFERROR(ROUNDUP(A98/'Parametri'!$B$7,0),""))</f>
        <v/>
      </c>
      <c r="D98" s="47">
        <f>IF(C98="","",IFERROR(VLOOKUP(C98,'Parametri'!$A$22:$F$121,3,FALSE),""))</f>
        <v/>
      </c>
      <c r="E98" s="47">
        <f>IF(A98="","",'Parametri'!$B$8)</f>
        <v/>
      </c>
      <c r="F98" s="47">
        <f>IF(OR(D98="",E98=""),"",D98+E98)</f>
        <v/>
      </c>
      <c r="G98" s="47">
        <f>IF(F98="","",IFERROR(F98/'Parametri'!$B$6,""))</f>
        <v/>
      </c>
      <c r="H98" s="48">
        <f>IF(A98="","",L97)</f>
        <v/>
      </c>
      <c r="I98" s="48">
        <f>IF(OR(H98="",G98=""),"",IFERROR(MIN(-PMT(G98,'Parametri'!$B$5*'Parametri'!$B$6,H98),H98+J98),""))</f>
        <v/>
      </c>
      <c r="J98" s="48">
        <f>IF(OR(H98="",G98=""),"",H98*G98)</f>
        <v/>
      </c>
      <c r="K98" s="48">
        <f>IF(OR(I98="",J98=""),"",I98-J98)</f>
        <v/>
      </c>
      <c r="L98" s="48">
        <f>IF(OR(H98="",K98=""),"",MAX(0,H98-K98))</f>
        <v/>
      </c>
      <c r="M98" s="48">
        <f>IF(OR(M97="",J98=""),"",M97+J98)</f>
        <v/>
      </c>
      <c r="N98" s="20">
        <f>IF(L98="","",IF(L98=0,"Estinta","Da pagare"))</f>
        <v/>
      </c>
      <c r="O98" s="20">
        <f>IF(F98="","",IF(F98&gt;='Parametri'!$B$11,"Allerta","Normale"))</f>
        <v/>
      </c>
    </row>
    <row r="99">
      <c r="A99" s="21">
        <f>IF(A98="","",IF(A98&lt;'Parametri'!$B$19,A98+1,""))</f>
        <v/>
      </c>
      <c r="B99" s="49">
        <f>IF(A99="","",IFERROR(EDATE(B98,1),""))</f>
        <v/>
      </c>
      <c r="C99" s="21">
        <f>IF(A99="","",IFERROR(ROUNDUP(A99/'Parametri'!$B$7,0),""))</f>
        <v/>
      </c>
      <c r="D99" s="50">
        <f>IF(C99="","",IFERROR(VLOOKUP(C99,'Parametri'!$A$22:$F$121,3,FALSE),""))</f>
        <v/>
      </c>
      <c r="E99" s="50">
        <f>IF(A99="","",'Parametri'!$B$8)</f>
        <v/>
      </c>
      <c r="F99" s="50">
        <f>IF(OR(D99="",E99=""),"",D99+E99)</f>
        <v/>
      </c>
      <c r="G99" s="50">
        <f>IF(F99="","",IFERROR(F99/'Parametri'!$B$6,""))</f>
        <v/>
      </c>
      <c r="H99" s="51">
        <f>IF(A99="","",L98)</f>
        <v/>
      </c>
      <c r="I99" s="51">
        <f>IF(OR(H99="",G99=""),"",IFERROR(MIN(-PMT(G99,'Parametri'!$B$5*'Parametri'!$B$6,H99),H99+J99),""))</f>
        <v/>
      </c>
      <c r="J99" s="51">
        <f>IF(OR(H99="",G99=""),"",H99*G99)</f>
        <v/>
      </c>
      <c r="K99" s="51">
        <f>IF(OR(I99="",J99=""),"",I99-J99)</f>
        <v/>
      </c>
      <c r="L99" s="51">
        <f>IF(OR(H99="",K99=""),"",MAX(0,H99-K99))</f>
        <v/>
      </c>
      <c r="M99" s="51">
        <f>IF(OR(M98="",J99=""),"",M98+J99)</f>
        <v/>
      </c>
      <c r="N99" s="25">
        <f>IF(L99="","",IF(L99=0,"Estinta","Da pagare"))</f>
        <v/>
      </c>
      <c r="O99" s="25">
        <f>IF(F99="","",IF(F99&gt;='Parametri'!$B$11,"Allerta","Normale"))</f>
        <v/>
      </c>
    </row>
    <row r="100">
      <c r="A100" s="16">
        <f>IF(A99="","",IF(A99&lt;'Parametri'!$B$19,A99+1,""))</f>
        <v/>
      </c>
      <c r="B100" s="46">
        <f>IF(A100="","",IFERROR(EDATE(B99,1),""))</f>
        <v/>
      </c>
      <c r="C100" s="16">
        <f>IF(A100="","",IFERROR(ROUNDUP(A100/'Parametri'!$B$7,0),""))</f>
        <v/>
      </c>
      <c r="D100" s="47">
        <f>IF(C100="","",IFERROR(VLOOKUP(C100,'Parametri'!$A$22:$F$121,3,FALSE),""))</f>
        <v/>
      </c>
      <c r="E100" s="47">
        <f>IF(A100="","",'Parametri'!$B$8)</f>
        <v/>
      </c>
      <c r="F100" s="47">
        <f>IF(OR(D100="",E100=""),"",D100+E100)</f>
        <v/>
      </c>
      <c r="G100" s="47">
        <f>IF(F100="","",IFERROR(F100/'Parametri'!$B$6,""))</f>
        <v/>
      </c>
      <c r="H100" s="48">
        <f>IF(A100="","",L99)</f>
        <v/>
      </c>
      <c r="I100" s="48">
        <f>IF(OR(H100="",G100=""),"",IFERROR(MIN(-PMT(G100,'Parametri'!$B$5*'Parametri'!$B$6,H100),H100+J100),""))</f>
        <v/>
      </c>
      <c r="J100" s="48">
        <f>IF(OR(H100="",G100=""),"",H100*G100)</f>
        <v/>
      </c>
      <c r="K100" s="48">
        <f>IF(OR(I100="",J100=""),"",I100-J100)</f>
        <v/>
      </c>
      <c r="L100" s="48">
        <f>IF(OR(H100="",K100=""),"",MAX(0,H100-K100))</f>
        <v/>
      </c>
      <c r="M100" s="48">
        <f>IF(OR(M99="",J100=""),"",M99+J100)</f>
        <v/>
      </c>
      <c r="N100" s="20">
        <f>IF(L100="","",IF(L100=0,"Estinta","Da pagare"))</f>
        <v/>
      </c>
      <c r="O100" s="20">
        <f>IF(F100="","",IF(F100&gt;='Parametri'!$B$11,"Allerta","Normale"))</f>
        <v/>
      </c>
    </row>
    <row r="101">
      <c r="A101" s="21">
        <f>IF(A100="","",IF(A100&lt;'Parametri'!$B$19,A100+1,""))</f>
        <v/>
      </c>
      <c r="B101" s="49">
        <f>IF(A101="","",IFERROR(EDATE(B100,1),""))</f>
        <v/>
      </c>
      <c r="C101" s="21">
        <f>IF(A101="","",IFERROR(ROUNDUP(A101/'Parametri'!$B$7,0),""))</f>
        <v/>
      </c>
      <c r="D101" s="50">
        <f>IF(C101="","",IFERROR(VLOOKUP(C101,'Parametri'!$A$22:$F$121,3,FALSE),""))</f>
        <v/>
      </c>
      <c r="E101" s="50">
        <f>IF(A101="","",'Parametri'!$B$8)</f>
        <v/>
      </c>
      <c r="F101" s="50">
        <f>IF(OR(D101="",E101=""),"",D101+E101)</f>
        <v/>
      </c>
      <c r="G101" s="50">
        <f>IF(F101="","",IFERROR(F101/'Parametri'!$B$6,""))</f>
        <v/>
      </c>
      <c r="H101" s="51">
        <f>IF(A101="","",L100)</f>
        <v/>
      </c>
      <c r="I101" s="51">
        <f>IF(OR(H101="",G101=""),"",IFERROR(MIN(-PMT(G101,'Parametri'!$B$5*'Parametri'!$B$6,H101),H101+J101),""))</f>
        <v/>
      </c>
      <c r="J101" s="51">
        <f>IF(OR(H101="",G101=""),"",H101*G101)</f>
        <v/>
      </c>
      <c r="K101" s="51">
        <f>IF(OR(I101="",J101=""),"",I101-J101)</f>
        <v/>
      </c>
      <c r="L101" s="51">
        <f>IF(OR(H101="",K101=""),"",MAX(0,H101-K101))</f>
        <v/>
      </c>
      <c r="M101" s="51">
        <f>IF(OR(M100="",J101=""),"",M100+J101)</f>
        <v/>
      </c>
      <c r="N101" s="25">
        <f>IF(L101="","",IF(L101=0,"Estinta","Da pagare"))</f>
        <v/>
      </c>
      <c r="O101" s="25">
        <f>IF(F101="","",IF(F101&gt;='Parametri'!$B$11,"Allerta","Normale"))</f>
        <v/>
      </c>
    </row>
    <row r="102">
      <c r="A102" s="16">
        <f>IF(A101="","",IF(A101&lt;'Parametri'!$B$19,A101+1,""))</f>
        <v/>
      </c>
      <c r="B102" s="46">
        <f>IF(A102="","",IFERROR(EDATE(B101,1),""))</f>
        <v/>
      </c>
      <c r="C102" s="16">
        <f>IF(A102="","",IFERROR(ROUNDUP(A102/'Parametri'!$B$7,0),""))</f>
        <v/>
      </c>
      <c r="D102" s="47">
        <f>IF(C102="","",IFERROR(VLOOKUP(C102,'Parametri'!$A$22:$F$121,3,FALSE),""))</f>
        <v/>
      </c>
      <c r="E102" s="47">
        <f>IF(A102="","",'Parametri'!$B$8)</f>
        <v/>
      </c>
      <c r="F102" s="47">
        <f>IF(OR(D102="",E102=""),"",D102+E102)</f>
        <v/>
      </c>
      <c r="G102" s="47">
        <f>IF(F102="","",IFERROR(F102/'Parametri'!$B$6,""))</f>
        <v/>
      </c>
      <c r="H102" s="48">
        <f>IF(A102="","",L101)</f>
        <v/>
      </c>
      <c r="I102" s="48">
        <f>IF(OR(H102="",G102=""),"",IFERROR(MIN(-PMT(G102,'Parametri'!$B$5*'Parametri'!$B$6,H102),H102+J102),""))</f>
        <v/>
      </c>
      <c r="J102" s="48">
        <f>IF(OR(H102="",G102=""),"",H102*G102)</f>
        <v/>
      </c>
      <c r="K102" s="48">
        <f>IF(OR(I102="",J102=""),"",I102-J102)</f>
        <v/>
      </c>
      <c r="L102" s="48">
        <f>IF(OR(H102="",K102=""),"",MAX(0,H102-K102))</f>
        <v/>
      </c>
      <c r="M102" s="48">
        <f>IF(OR(M101="",J102=""),"",M101+J102)</f>
        <v/>
      </c>
      <c r="N102" s="20">
        <f>IF(L102="","",IF(L102=0,"Estinta","Da pagare"))</f>
        <v/>
      </c>
      <c r="O102" s="20">
        <f>IF(F102="","",IF(F102&gt;='Parametri'!$B$11,"Allerta","Normale"))</f>
        <v/>
      </c>
    </row>
    <row r="103">
      <c r="A103" s="21">
        <f>IF(A102="","",IF(A102&lt;'Parametri'!$B$19,A102+1,""))</f>
        <v/>
      </c>
      <c r="B103" s="49">
        <f>IF(A103="","",IFERROR(EDATE(B102,1),""))</f>
        <v/>
      </c>
      <c r="C103" s="21">
        <f>IF(A103="","",IFERROR(ROUNDUP(A103/'Parametri'!$B$7,0),""))</f>
        <v/>
      </c>
      <c r="D103" s="50">
        <f>IF(C103="","",IFERROR(VLOOKUP(C103,'Parametri'!$A$22:$F$121,3,FALSE),""))</f>
        <v/>
      </c>
      <c r="E103" s="50">
        <f>IF(A103="","",'Parametri'!$B$8)</f>
        <v/>
      </c>
      <c r="F103" s="50">
        <f>IF(OR(D103="",E103=""),"",D103+E103)</f>
        <v/>
      </c>
      <c r="G103" s="50">
        <f>IF(F103="","",IFERROR(F103/'Parametri'!$B$6,""))</f>
        <v/>
      </c>
      <c r="H103" s="51">
        <f>IF(A103="","",L102)</f>
        <v/>
      </c>
      <c r="I103" s="51">
        <f>IF(OR(H103="",G103=""),"",IFERROR(MIN(-PMT(G103,'Parametri'!$B$5*'Parametri'!$B$6,H103),H103+J103),""))</f>
        <v/>
      </c>
      <c r="J103" s="51">
        <f>IF(OR(H103="",G103=""),"",H103*G103)</f>
        <v/>
      </c>
      <c r="K103" s="51">
        <f>IF(OR(I103="",J103=""),"",I103-J103)</f>
        <v/>
      </c>
      <c r="L103" s="51">
        <f>IF(OR(H103="",K103=""),"",MAX(0,H103-K103))</f>
        <v/>
      </c>
      <c r="M103" s="51">
        <f>IF(OR(M102="",J103=""),"",M102+J103)</f>
        <v/>
      </c>
      <c r="N103" s="25">
        <f>IF(L103="","",IF(L103=0,"Estinta","Da pagare"))</f>
        <v/>
      </c>
      <c r="O103" s="25">
        <f>IF(F103="","",IF(F103&gt;='Parametri'!$B$11,"Allerta","Normale"))</f>
        <v/>
      </c>
    </row>
    <row r="104">
      <c r="A104" s="16">
        <f>IF(A103="","",IF(A103&lt;'Parametri'!$B$19,A103+1,""))</f>
        <v/>
      </c>
      <c r="B104" s="46">
        <f>IF(A104="","",IFERROR(EDATE(B103,1),""))</f>
        <v/>
      </c>
      <c r="C104" s="16">
        <f>IF(A104="","",IFERROR(ROUNDUP(A104/'Parametri'!$B$7,0),""))</f>
        <v/>
      </c>
      <c r="D104" s="47">
        <f>IF(C104="","",IFERROR(VLOOKUP(C104,'Parametri'!$A$22:$F$121,3,FALSE),""))</f>
        <v/>
      </c>
      <c r="E104" s="47">
        <f>IF(A104="","",'Parametri'!$B$8)</f>
        <v/>
      </c>
      <c r="F104" s="47">
        <f>IF(OR(D104="",E104=""),"",D104+E104)</f>
        <v/>
      </c>
      <c r="G104" s="47">
        <f>IF(F104="","",IFERROR(F104/'Parametri'!$B$6,""))</f>
        <v/>
      </c>
      <c r="H104" s="48">
        <f>IF(A104="","",L103)</f>
        <v/>
      </c>
      <c r="I104" s="48">
        <f>IF(OR(H104="",G104=""),"",IFERROR(MIN(-PMT(G104,'Parametri'!$B$5*'Parametri'!$B$6,H104),H104+J104),""))</f>
        <v/>
      </c>
      <c r="J104" s="48">
        <f>IF(OR(H104="",G104=""),"",H104*G104)</f>
        <v/>
      </c>
      <c r="K104" s="48">
        <f>IF(OR(I104="",J104=""),"",I104-J104)</f>
        <v/>
      </c>
      <c r="L104" s="48">
        <f>IF(OR(H104="",K104=""),"",MAX(0,H104-K104))</f>
        <v/>
      </c>
      <c r="M104" s="48">
        <f>IF(OR(M103="",J104=""),"",M103+J104)</f>
        <v/>
      </c>
      <c r="N104" s="20">
        <f>IF(L104="","",IF(L104=0,"Estinta","Da pagare"))</f>
        <v/>
      </c>
      <c r="O104" s="20">
        <f>IF(F104="","",IF(F104&gt;='Parametri'!$B$11,"Allerta","Normale"))</f>
        <v/>
      </c>
    </row>
    <row r="105">
      <c r="A105" s="21">
        <f>IF(A104="","",IF(A104&lt;'Parametri'!$B$19,A104+1,""))</f>
        <v/>
      </c>
      <c r="B105" s="49">
        <f>IF(A105="","",IFERROR(EDATE(B104,1),""))</f>
        <v/>
      </c>
      <c r="C105" s="21">
        <f>IF(A105="","",IFERROR(ROUNDUP(A105/'Parametri'!$B$7,0),""))</f>
        <v/>
      </c>
      <c r="D105" s="50">
        <f>IF(C105="","",IFERROR(VLOOKUP(C105,'Parametri'!$A$22:$F$121,3,FALSE),""))</f>
        <v/>
      </c>
      <c r="E105" s="50">
        <f>IF(A105="","",'Parametri'!$B$8)</f>
        <v/>
      </c>
      <c r="F105" s="50">
        <f>IF(OR(D105="",E105=""),"",D105+E105)</f>
        <v/>
      </c>
      <c r="G105" s="50">
        <f>IF(F105="","",IFERROR(F105/'Parametri'!$B$6,""))</f>
        <v/>
      </c>
      <c r="H105" s="51">
        <f>IF(A105="","",L104)</f>
        <v/>
      </c>
      <c r="I105" s="51">
        <f>IF(OR(H105="",G105=""),"",IFERROR(MIN(-PMT(G105,'Parametri'!$B$5*'Parametri'!$B$6,H105),H105+J105),""))</f>
        <v/>
      </c>
      <c r="J105" s="51">
        <f>IF(OR(H105="",G105=""),"",H105*G105)</f>
        <v/>
      </c>
      <c r="K105" s="51">
        <f>IF(OR(I105="",J105=""),"",I105-J105)</f>
        <v/>
      </c>
      <c r="L105" s="51">
        <f>IF(OR(H105="",K105=""),"",MAX(0,H105-K105))</f>
        <v/>
      </c>
      <c r="M105" s="51">
        <f>IF(OR(M104="",J105=""),"",M104+J105)</f>
        <v/>
      </c>
      <c r="N105" s="25">
        <f>IF(L105="","",IF(L105=0,"Estinta","Da pagare"))</f>
        <v/>
      </c>
      <c r="O105" s="25">
        <f>IF(F105="","",IF(F105&gt;='Parametri'!$B$11,"Allerta","Normale"))</f>
        <v/>
      </c>
    </row>
    <row r="106">
      <c r="A106" s="16">
        <f>IF(A105="","",IF(A105&lt;'Parametri'!$B$19,A105+1,""))</f>
        <v/>
      </c>
      <c r="B106" s="46">
        <f>IF(A106="","",IFERROR(EDATE(B105,1),""))</f>
        <v/>
      </c>
      <c r="C106" s="16">
        <f>IF(A106="","",IFERROR(ROUNDUP(A106/'Parametri'!$B$7,0),""))</f>
        <v/>
      </c>
      <c r="D106" s="47">
        <f>IF(C106="","",IFERROR(VLOOKUP(C106,'Parametri'!$A$22:$F$121,3,FALSE),""))</f>
        <v/>
      </c>
      <c r="E106" s="47">
        <f>IF(A106="","",'Parametri'!$B$8)</f>
        <v/>
      </c>
      <c r="F106" s="47">
        <f>IF(OR(D106="",E106=""),"",D106+E106)</f>
        <v/>
      </c>
      <c r="G106" s="47">
        <f>IF(F106="","",IFERROR(F106/'Parametri'!$B$6,""))</f>
        <v/>
      </c>
      <c r="H106" s="48">
        <f>IF(A106="","",L105)</f>
        <v/>
      </c>
      <c r="I106" s="48">
        <f>IF(OR(H106="",G106=""),"",IFERROR(MIN(-PMT(G106,'Parametri'!$B$5*'Parametri'!$B$6,H106),H106+J106),""))</f>
        <v/>
      </c>
      <c r="J106" s="48">
        <f>IF(OR(H106="",G106=""),"",H106*G106)</f>
        <v/>
      </c>
      <c r="K106" s="48">
        <f>IF(OR(I106="",J106=""),"",I106-J106)</f>
        <v/>
      </c>
      <c r="L106" s="48">
        <f>IF(OR(H106="",K106=""),"",MAX(0,H106-K106))</f>
        <v/>
      </c>
      <c r="M106" s="48">
        <f>IF(OR(M105="",J106=""),"",M105+J106)</f>
        <v/>
      </c>
      <c r="N106" s="20">
        <f>IF(L106="","",IF(L106=0,"Estinta","Da pagare"))</f>
        <v/>
      </c>
      <c r="O106" s="20">
        <f>IF(F106="","",IF(F106&gt;='Parametri'!$B$11,"Allerta","Normale"))</f>
        <v/>
      </c>
    </row>
    <row r="107">
      <c r="A107" s="21">
        <f>IF(A106="","",IF(A106&lt;'Parametri'!$B$19,A106+1,""))</f>
        <v/>
      </c>
      <c r="B107" s="49">
        <f>IF(A107="","",IFERROR(EDATE(B106,1),""))</f>
        <v/>
      </c>
      <c r="C107" s="21">
        <f>IF(A107="","",IFERROR(ROUNDUP(A107/'Parametri'!$B$7,0),""))</f>
        <v/>
      </c>
      <c r="D107" s="50">
        <f>IF(C107="","",IFERROR(VLOOKUP(C107,'Parametri'!$A$22:$F$121,3,FALSE),""))</f>
        <v/>
      </c>
      <c r="E107" s="50">
        <f>IF(A107="","",'Parametri'!$B$8)</f>
        <v/>
      </c>
      <c r="F107" s="50">
        <f>IF(OR(D107="",E107=""),"",D107+E107)</f>
        <v/>
      </c>
      <c r="G107" s="50">
        <f>IF(F107="","",IFERROR(F107/'Parametri'!$B$6,""))</f>
        <v/>
      </c>
      <c r="H107" s="51">
        <f>IF(A107="","",L106)</f>
        <v/>
      </c>
      <c r="I107" s="51">
        <f>IF(OR(H107="",G107=""),"",IFERROR(MIN(-PMT(G107,'Parametri'!$B$5*'Parametri'!$B$6,H107),H107+J107),""))</f>
        <v/>
      </c>
      <c r="J107" s="51">
        <f>IF(OR(H107="",G107=""),"",H107*G107)</f>
        <v/>
      </c>
      <c r="K107" s="51">
        <f>IF(OR(I107="",J107=""),"",I107-J107)</f>
        <v/>
      </c>
      <c r="L107" s="51">
        <f>IF(OR(H107="",K107=""),"",MAX(0,H107-K107))</f>
        <v/>
      </c>
      <c r="M107" s="51">
        <f>IF(OR(M106="",J107=""),"",M106+J107)</f>
        <v/>
      </c>
      <c r="N107" s="25">
        <f>IF(L107="","",IF(L107=0,"Estinta","Da pagare"))</f>
        <v/>
      </c>
      <c r="O107" s="25">
        <f>IF(F107="","",IF(F107&gt;='Parametri'!$B$11,"Allerta","Normale"))</f>
        <v/>
      </c>
    </row>
    <row r="108">
      <c r="A108" s="16">
        <f>IF(A107="","",IF(A107&lt;'Parametri'!$B$19,A107+1,""))</f>
        <v/>
      </c>
      <c r="B108" s="46">
        <f>IF(A108="","",IFERROR(EDATE(B107,1),""))</f>
        <v/>
      </c>
      <c r="C108" s="16">
        <f>IF(A108="","",IFERROR(ROUNDUP(A108/'Parametri'!$B$7,0),""))</f>
        <v/>
      </c>
      <c r="D108" s="47">
        <f>IF(C108="","",IFERROR(VLOOKUP(C108,'Parametri'!$A$22:$F$121,3,FALSE),""))</f>
        <v/>
      </c>
      <c r="E108" s="47">
        <f>IF(A108="","",'Parametri'!$B$8)</f>
        <v/>
      </c>
      <c r="F108" s="47">
        <f>IF(OR(D108="",E108=""),"",D108+E108)</f>
        <v/>
      </c>
      <c r="G108" s="47">
        <f>IF(F108="","",IFERROR(F108/'Parametri'!$B$6,""))</f>
        <v/>
      </c>
      <c r="H108" s="48">
        <f>IF(A108="","",L107)</f>
        <v/>
      </c>
      <c r="I108" s="48">
        <f>IF(OR(H108="",G108=""),"",IFERROR(MIN(-PMT(G108,'Parametri'!$B$5*'Parametri'!$B$6,H108),H108+J108),""))</f>
        <v/>
      </c>
      <c r="J108" s="48">
        <f>IF(OR(H108="",G108=""),"",H108*G108)</f>
        <v/>
      </c>
      <c r="K108" s="48">
        <f>IF(OR(I108="",J108=""),"",I108-J108)</f>
        <v/>
      </c>
      <c r="L108" s="48">
        <f>IF(OR(H108="",K108=""),"",MAX(0,H108-K108))</f>
        <v/>
      </c>
      <c r="M108" s="48">
        <f>IF(OR(M107="",J108=""),"",M107+J108)</f>
        <v/>
      </c>
      <c r="N108" s="20">
        <f>IF(L108="","",IF(L108=0,"Estinta","Da pagare"))</f>
        <v/>
      </c>
      <c r="O108" s="20">
        <f>IF(F108="","",IF(F108&gt;='Parametri'!$B$11,"Allerta","Normale"))</f>
        <v/>
      </c>
    </row>
    <row r="109">
      <c r="A109" s="21">
        <f>IF(A108="","",IF(A108&lt;'Parametri'!$B$19,A108+1,""))</f>
        <v/>
      </c>
      <c r="B109" s="49">
        <f>IF(A109="","",IFERROR(EDATE(B108,1),""))</f>
        <v/>
      </c>
      <c r="C109" s="21">
        <f>IF(A109="","",IFERROR(ROUNDUP(A109/'Parametri'!$B$7,0),""))</f>
        <v/>
      </c>
      <c r="D109" s="50">
        <f>IF(C109="","",IFERROR(VLOOKUP(C109,'Parametri'!$A$22:$F$121,3,FALSE),""))</f>
        <v/>
      </c>
      <c r="E109" s="50">
        <f>IF(A109="","",'Parametri'!$B$8)</f>
        <v/>
      </c>
      <c r="F109" s="50">
        <f>IF(OR(D109="",E109=""),"",D109+E109)</f>
        <v/>
      </c>
      <c r="G109" s="50">
        <f>IF(F109="","",IFERROR(F109/'Parametri'!$B$6,""))</f>
        <v/>
      </c>
      <c r="H109" s="51">
        <f>IF(A109="","",L108)</f>
        <v/>
      </c>
      <c r="I109" s="51">
        <f>IF(OR(H109="",G109=""),"",IFERROR(MIN(-PMT(G109,'Parametri'!$B$5*'Parametri'!$B$6,H109),H109+J109),""))</f>
        <v/>
      </c>
      <c r="J109" s="51">
        <f>IF(OR(H109="",G109=""),"",H109*G109)</f>
        <v/>
      </c>
      <c r="K109" s="51">
        <f>IF(OR(I109="",J109=""),"",I109-J109)</f>
        <v/>
      </c>
      <c r="L109" s="51">
        <f>IF(OR(H109="",K109=""),"",MAX(0,H109-K109))</f>
        <v/>
      </c>
      <c r="M109" s="51">
        <f>IF(OR(M108="",J109=""),"",M108+J109)</f>
        <v/>
      </c>
      <c r="N109" s="25">
        <f>IF(L109="","",IF(L109=0,"Estinta","Da pagare"))</f>
        <v/>
      </c>
      <c r="O109" s="25">
        <f>IF(F109="","",IF(F109&gt;='Parametri'!$B$11,"Allerta","Normale"))</f>
        <v/>
      </c>
    </row>
    <row r="110">
      <c r="A110" s="16">
        <f>IF(A109="","",IF(A109&lt;'Parametri'!$B$19,A109+1,""))</f>
        <v/>
      </c>
      <c r="B110" s="46">
        <f>IF(A110="","",IFERROR(EDATE(B109,1),""))</f>
        <v/>
      </c>
      <c r="C110" s="16">
        <f>IF(A110="","",IFERROR(ROUNDUP(A110/'Parametri'!$B$7,0),""))</f>
        <v/>
      </c>
      <c r="D110" s="47">
        <f>IF(C110="","",IFERROR(VLOOKUP(C110,'Parametri'!$A$22:$F$121,3,FALSE),""))</f>
        <v/>
      </c>
      <c r="E110" s="47">
        <f>IF(A110="","",'Parametri'!$B$8)</f>
        <v/>
      </c>
      <c r="F110" s="47">
        <f>IF(OR(D110="",E110=""),"",D110+E110)</f>
        <v/>
      </c>
      <c r="G110" s="47">
        <f>IF(F110="","",IFERROR(F110/'Parametri'!$B$6,""))</f>
        <v/>
      </c>
      <c r="H110" s="48">
        <f>IF(A110="","",L109)</f>
        <v/>
      </c>
      <c r="I110" s="48">
        <f>IF(OR(H110="",G110=""),"",IFERROR(MIN(-PMT(G110,'Parametri'!$B$5*'Parametri'!$B$6,H110),H110+J110),""))</f>
        <v/>
      </c>
      <c r="J110" s="48">
        <f>IF(OR(H110="",G110=""),"",H110*G110)</f>
        <v/>
      </c>
      <c r="K110" s="48">
        <f>IF(OR(I110="",J110=""),"",I110-J110)</f>
        <v/>
      </c>
      <c r="L110" s="48">
        <f>IF(OR(H110="",K110=""),"",MAX(0,H110-K110))</f>
        <v/>
      </c>
      <c r="M110" s="48">
        <f>IF(OR(M109="",J110=""),"",M109+J110)</f>
        <v/>
      </c>
      <c r="N110" s="20">
        <f>IF(L110="","",IF(L110=0,"Estinta","Da pagare"))</f>
        <v/>
      </c>
      <c r="O110" s="20">
        <f>IF(F110="","",IF(F110&gt;='Parametri'!$B$11,"Allerta","Normale"))</f>
        <v/>
      </c>
    </row>
    <row r="111">
      <c r="A111" s="21">
        <f>IF(A110="","",IF(A110&lt;'Parametri'!$B$19,A110+1,""))</f>
        <v/>
      </c>
      <c r="B111" s="49">
        <f>IF(A111="","",IFERROR(EDATE(B110,1),""))</f>
        <v/>
      </c>
      <c r="C111" s="21">
        <f>IF(A111="","",IFERROR(ROUNDUP(A111/'Parametri'!$B$7,0),""))</f>
        <v/>
      </c>
      <c r="D111" s="50">
        <f>IF(C111="","",IFERROR(VLOOKUP(C111,'Parametri'!$A$22:$F$121,3,FALSE),""))</f>
        <v/>
      </c>
      <c r="E111" s="50">
        <f>IF(A111="","",'Parametri'!$B$8)</f>
        <v/>
      </c>
      <c r="F111" s="50">
        <f>IF(OR(D111="",E111=""),"",D111+E111)</f>
        <v/>
      </c>
      <c r="G111" s="50">
        <f>IF(F111="","",IFERROR(F111/'Parametri'!$B$6,""))</f>
        <v/>
      </c>
      <c r="H111" s="51">
        <f>IF(A111="","",L110)</f>
        <v/>
      </c>
      <c r="I111" s="51">
        <f>IF(OR(H111="",G111=""),"",IFERROR(MIN(-PMT(G111,'Parametri'!$B$5*'Parametri'!$B$6,H111),H111+J111),""))</f>
        <v/>
      </c>
      <c r="J111" s="51">
        <f>IF(OR(H111="",G111=""),"",H111*G111)</f>
        <v/>
      </c>
      <c r="K111" s="51">
        <f>IF(OR(I111="",J111=""),"",I111-J111)</f>
        <v/>
      </c>
      <c r="L111" s="51">
        <f>IF(OR(H111="",K111=""),"",MAX(0,H111-K111))</f>
        <v/>
      </c>
      <c r="M111" s="51">
        <f>IF(OR(M110="",J111=""),"",M110+J111)</f>
        <v/>
      </c>
      <c r="N111" s="25">
        <f>IF(L111="","",IF(L111=0,"Estinta","Da pagare"))</f>
        <v/>
      </c>
      <c r="O111" s="25">
        <f>IF(F111="","",IF(F111&gt;='Parametri'!$B$11,"Allerta","Normale"))</f>
        <v/>
      </c>
    </row>
    <row r="112">
      <c r="A112" s="16">
        <f>IF(A111="","",IF(A111&lt;'Parametri'!$B$19,A111+1,""))</f>
        <v/>
      </c>
      <c r="B112" s="46">
        <f>IF(A112="","",IFERROR(EDATE(B111,1),""))</f>
        <v/>
      </c>
      <c r="C112" s="16">
        <f>IF(A112="","",IFERROR(ROUNDUP(A112/'Parametri'!$B$7,0),""))</f>
        <v/>
      </c>
      <c r="D112" s="47">
        <f>IF(C112="","",IFERROR(VLOOKUP(C112,'Parametri'!$A$22:$F$121,3,FALSE),""))</f>
        <v/>
      </c>
      <c r="E112" s="47">
        <f>IF(A112="","",'Parametri'!$B$8)</f>
        <v/>
      </c>
      <c r="F112" s="47">
        <f>IF(OR(D112="",E112=""),"",D112+E112)</f>
        <v/>
      </c>
      <c r="G112" s="47">
        <f>IF(F112="","",IFERROR(F112/'Parametri'!$B$6,""))</f>
        <v/>
      </c>
      <c r="H112" s="48">
        <f>IF(A112="","",L111)</f>
        <v/>
      </c>
      <c r="I112" s="48">
        <f>IF(OR(H112="",G112=""),"",IFERROR(MIN(-PMT(G112,'Parametri'!$B$5*'Parametri'!$B$6,H112),H112+J112),""))</f>
        <v/>
      </c>
      <c r="J112" s="48">
        <f>IF(OR(H112="",G112=""),"",H112*G112)</f>
        <v/>
      </c>
      <c r="K112" s="48">
        <f>IF(OR(I112="",J112=""),"",I112-J112)</f>
        <v/>
      </c>
      <c r="L112" s="48">
        <f>IF(OR(H112="",K112=""),"",MAX(0,H112-K112))</f>
        <v/>
      </c>
      <c r="M112" s="48">
        <f>IF(OR(M111="",J112=""),"",M111+J112)</f>
        <v/>
      </c>
      <c r="N112" s="20">
        <f>IF(L112="","",IF(L112=0,"Estinta","Da pagare"))</f>
        <v/>
      </c>
      <c r="O112" s="20">
        <f>IF(F112="","",IF(F112&gt;='Parametri'!$B$11,"Allerta","Normale"))</f>
        <v/>
      </c>
    </row>
    <row r="113">
      <c r="A113" s="21">
        <f>IF(A112="","",IF(A112&lt;'Parametri'!$B$19,A112+1,""))</f>
        <v/>
      </c>
      <c r="B113" s="49">
        <f>IF(A113="","",IFERROR(EDATE(B112,1),""))</f>
        <v/>
      </c>
      <c r="C113" s="21">
        <f>IF(A113="","",IFERROR(ROUNDUP(A113/'Parametri'!$B$7,0),""))</f>
        <v/>
      </c>
      <c r="D113" s="50">
        <f>IF(C113="","",IFERROR(VLOOKUP(C113,'Parametri'!$A$22:$F$121,3,FALSE),""))</f>
        <v/>
      </c>
      <c r="E113" s="50">
        <f>IF(A113="","",'Parametri'!$B$8)</f>
        <v/>
      </c>
      <c r="F113" s="50">
        <f>IF(OR(D113="",E113=""),"",D113+E113)</f>
        <v/>
      </c>
      <c r="G113" s="50">
        <f>IF(F113="","",IFERROR(F113/'Parametri'!$B$6,""))</f>
        <v/>
      </c>
      <c r="H113" s="51">
        <f>IF(A113="","",L112)</f>
        <v/>
      </c>
      <c r="I113" s="51">
        <f>IF(OR(H113="",G113=""),"",IFERROR(MIN(-PMT(G113,'Parametri'!$B$5*'Parametri'!$B$6,H113),H113+J113),""))</f>
        <v/>
      </c>
      <c r="J113" s="51">
        <f>IF(OR(H113="",G113=""),"",H113*G113)</f>
        <v/>
      </c>
      <c r="K113" s="51">
        <f>IF(OR(I113="",J113=""),"",I113-J113)</f>
        <v/>
      </c>
      <c r="L113" s="51">
        <f>IF(OR(H113="",K113=""),"",MAX(0,H113-K113))</f>
        <v/>
      </c>
      <c r="M113" s="51">
        <f>IF(OR(M112="",J113=""),"",M112+J113)</f>
        <v/>
      </c>
      <c r="N113" s="25">
        <f>IF(L113="","",IF(L113=0,"Estinta","Da pagare"))</f>
        <v/>
      </c>
      <c r="O113" s="25">
        <f>IF(F113="","",IF(F113&gt;='Parametri'!$B$11,"Allerta","Normale"))</f>
        <v/>
      </c>
    </row>
    <row r="114">
      <c r="A114" s="16">
        <f>IF(A113="","",IF(A113&lt;'Parametri'!$B$19,A113+1,""))</f>
        <v/>
      </c>
      <c r="B114" s="46">
        <f>IF(A114="","",IFERROR(EDATE(B113,1),""))</f>
        <v/>
      </c>
      <c r="C114" s="16">
        <f>IF(A114="","",IFERROR(ROUNDUP(A114/'Parametri'!$B$7,0),""))</f>
        <v/>
      </c>
      <c r="D114" s="47">
        <f>IF(C114="","",IFERROR(VLOOKUP(C114,'Parametri'!$A$22:$F$121,3,FALSE),""))</f>
        <v/>
      </c>
      <c r="E114" s="47">
        <f>IF(A114="","",'Parametri'!$B$8)</f>
        <v/>
      </c>
      <c r="F114" s="47">
        <f>IF(OR(D114="",E114=""),"",D114+E114)</f>
        <v/>
      </c>
      <c r="G114" s="47">
        <f>IF(F114="","",IFERROR(F114/'Parametri'!$B$6,""))</f>
        <v/>
      </c>
      <c r="H114" s="48">
        <f>IF(A114="","",L113)</f>
        <v/>
      </c>
      <c r="I114" s="48">
        <f>IF(OR(H114="",G114=""),"",IFERROR(MIN(-PMT(G114,'Parametri'!$B$5*'Parametri'!$B$6,H114),H114+J114),""))</f>
        <v/>
      </c>
      <c r="J114" s="48">
        <f>IF(OR(H114="",G114=""),"",H114*G114)</f>
        <v/>
      </c>
      <c r="K114" s="48">
        <f>IF(OR(I114="",J114=""),"",I114-J114)</f>
        <v/>
      </c>
      <c r="L114" s="48">
        <f>IF(OR(H114="",K114=""),"",MAX(0,H114-K114))</f>
        <v/>
      </c>
      <c r="M114" s="48">
        <f>IF(OR(M113="",J114=""),"",M113+J114)</f>
        <v/>
      </c>
      <c r="N114" s="20">
        <f>IF(L114="","",IF(L114=0,"Estinta","Da pagare"))</f>
        <v/>
      </c>
      <c r="O114" s="20">
        <f>IF(F114="","",IF(F114&gt;='Parametri'!$B$11,"Allerta","Normale"))</f>
        <v/>
      </c>
    </row>
    <row r="115">
      <c r="A115" s="21">
        <f>IF(A114="","",IF(A114&lt;'Parametri'!$B$19,A114+1,""))</f>
        <v/>
      </c>
      <c r="B115" s="49">
        <f>IF(A115="","",IFERROR(EDATE(B114,1),""))</f>
        <v/>
      </c>
      <c r="C115" s="21">
        <f>IF(A115="","",IFERROR(ROUNDUP(A115/'Parametri'!$B$7,0),""))</f>
        <v/>
      </c>
      <c r="D115" s="50">
        <f>IF(C115="","",IFERROR(VLOOKUP(C115,'Parametri'!$A$22:$F$121,3,FALSE),""))</f>
        <v/>
      </c>
      <c r="E115" s="50">
        <f>IF(A115="","",'Parametri'!$B$8)</f>
        <v/>
      </c>
      <c r="F115" s="50">
        <f>IF(OR(D115="",E115=""),"",D115+E115)</f>
        <v/>
      </c>
      <c r="G115" s="50">
        <f>IF(F115="","",IFERROR(F115/'Parametri'!$B$6,""))</f>
        <v/>
      </c>
      <c r="H115" s="51">
        <f>IF(A115="","",L114)</f>
        <v/>
      </c>
      <c r="I115" s="51">
        <f>IF(OR(H115="",G115=""),"",IFERROR(MIN(-PMT(G115,'Parametri'!$B$5*'Parametri'!$B$6,H115),H115+J115),""))</f>
        <v/>
      </c>
      <c r="J115" s="51">
        <f>IF(OR(H115="",G115=""),"",H115*G115)</f>
        <v/>
      </c>
      <c r="K115" s="51">
        <f>IF(OR(I115="",J115=""),"",I115-J115)</f>
        <v/>
      </c>
      <c r="L115" s="51">
        <f>IF(OR(H115="",K115=""),"",MAX(0,H115-K115))</f>
        <v/>
      </c>
      <c r="M115" s="51">
        <f>IF(OR(M114="",J115=""),"",M114+J115)</f>
        <v/>
      </c>
      <c r="N115" s="25">
        <f>IF(L115="","",IF(L115=0,"Estinta","Da pagare"))</f>
        <v/>
      </c>
      <c r="O115" s="25">
        <f>IF(F115="","",IF(F115&gt;='Parametri'!$B$11,"Allerta","Normale"))</f>
        <v/>
      </c>
    </row>
    <row r="116">
      <c r="A116" s="16">
        <f>IF(A115="","",IF(A115&lt;'Parametri'!$B$19,A115+1,""))</f>
        <v/>
      </c>
      <c r="B116" s="46">
        <f>IF(A116="","",IFERROR(EDATE(B115,1),""))</f>
        <v/>
      </c>
      <c r="C116" s="16">
        <f>IF(A116="","",IFERROR(ROUNDUP(A116/'Parametri'!$B$7,0),""))</f>
        <v/>
      </c>
      <c r="D116" s="47">
        <f>IF(C116="","",IFERROR(VLOOKUP(C116,'Parametri'!$A$22:$F$121,3,FALSE),""))</f>
        <v/>
      </c>
      <c r="E116" s="47">
        <f>IF(A116="","",'Parametri'!$B$8)</f>
        <v/>
      </c>
      <c r="F116" s="47">
        <f>IF(OR(D116="",E116=""),"",D116+E116)</f>
        <v/>
      </c>
      <c r="G116" s="47">
        <f>IF(F116="","",IFERROR(F116/'Parametri'!$B$6,""))</f>
        <v/>
      </c>
      <c r="H116" s="48">
        <f>IF(A116="","",L115)</f>
        <v/>
      </c>
      <c r="I116" s="48">
        <f>IF(OR(H116="",G116=""),"",IFERROR(MIN(-PMT(G116,'Parametri'!$B$5*'Parametri'!$B$6,H116),H116+J116),""))</f>
        <v/>
      </c>
      <c r="J116" s="48">
        <f>IF(OR(H116="",G116=""),"",H116*G116)</f>
        <v/>
      </c>
      <c r="K116" s="48">
        <f>IF(OR(I116="",J116=""),"",I116-J116)</f>
        <v/>
      </c>
      <c r="L116" s="48">
        <f>IF(OR(H116="",K116=""),"",MAX(0,H116-K116))</f>
        <v/>
      </c>
      <c r="M116" s="48">
        <f>IF(OR(M115="",J116=""),"",M115+J116)</f>
        <v/>
      </c>
      <c r="N116" s="20">
        <f>IF(L116="","",IF(L116=0,"Estinta","Da pagare"))</f>
        <v/>
      </c>
      <c r="O116" s="20">
        <f>IF(F116="","",IF(F116&gt;='Parametri'!$B$11,"Allerta","Normale"))</f>
        <v/>
      </c>
    </row>
    <row r="117">
      <c r="A117" s="21">
        <f>IF(A116="","",IF(A116&lt;'Parametri'!$B$19,A116+1,""))</f>
        <v/>
      </c>
      <c r="B117" s="49">
        <f>IF(A117="","",IFERROR(EDATE(B116,1),""))</f>
        <v/>
      </c>
      <c r="C117" s="21">
        <f>IF(A117="","",IFERROR(ROUNDUP(A117/'Parametri'!$B$7,0),""))</f>
        <v/>
      </c>
      <c r="D117" s="50">
        <f>IF(C117="","",IFERROR(VLOOKUP(C117,'Parametri'!$A$22:$F$121,3,FALSE),""))</f>
        <v/>
      </c>
      <c r="E117" s="50">
        <f>IF(A117="","",'Parametri'!$B$8)</f>
        <v/>
      </c>
      <c r="F117" s="50">
        <f>IF(OR(D117="",E117=""),"",D117+E117)</f>
        <v/>
      </c>
      <c r="G117" s="50">
        <f>IF(F117="","",IFERROR(F117/'Parametri'!$B$6,""))</f>
        <v/>
      </c>
      <c r="H117" s="51">
        <f>IF(A117="","",L116)</f>
        <v/>
      </c>
      <c r="I117" s="51">
        <f>IF(OR(H117="",G117=""),"",IFERROR(MIN(-PMT(G117,'Parametri'!$B$5*'Parametri'!$B$6,H117),H117+J117),""))</f>
        <v/>
      </c>
      <c r="J117" s="51">
        <f>IF(OR(H117="",G117=""),"",H117*G117)</f>
        <v/>
      </c>
      <c r="K117" s="51">
        <f>IF(OR(I117="",J117=""),"",I117-J117)</f>
        <v/>
      </c>
      <c r="L117" s="51">
        <f>IF(OR(H117="",K117=""),"",MAX(0,H117-K117))</f>
        <v/>
      </c>
      <c r="M117" s="51">
        <f>IF(OR(M116="",J117=""),"",M116+J117)</f>
        <v/>
      </c>
      <c r="N117" s="25">
        <f>IF(L117="","",IF(L117=0,"Estinta","Da pagare"))</f>
        <v/>
      </c>
      <c r="O117" s="25">
        <f>IF(F117="","",IF(F117&gt;='Parametri'!$B$11,"Allerta","Normale"))</f>
        <v/>
      </c>
    </row>
    <row r="118">
      <c r="A118" s="16">
        <f>IF(A117="","",IF(A117&lt;'Parametri'!$B$19,A117+1,""))</f>
        <v/>
      </c>
      <c r="B118" s="46">
        <f>IF(A118="","",IFERROR(EDATE(B117,1),""))</f>
        <v/>
      </c>
      <c r="C118" s="16">
        <f>IF(A118="","",IFERROR(ROUNDUP(A118/'Parametri'!$B$7,0),""))</f>
        <v/>
      </c>
      <c r="D118" s="47">
        <f>IF(C118="","",IFERROR(VLOOKUP(C118,'Parametri'!$A$22:$F$121,3,FALSE),""))</f>
        <v/>
      </c>
      <c r="E118" s="47">
        <f>IF(A118="","",'Parametri'!$B$8)</f>
        <v/>
      </c>
      <c r="F118" s="47">
        <f>IF(OR(D118="",E118=""),"",D118+E118)</f>
        <v/>
      </c>
      <c r="G118" s="47">
        <f>IF(F118="","",IFERROR(F118/'Parametri'!$B$6,""))</f>
        <v/>
      </c>
      <c r="H118" s="48">
        <f>IF(A118="","",L117)</f>
        <v/>
      </c>
      <c r="I118" s="48">
        <f>IF(OR(H118="",G118=""),"",IFERROR(MIN(-PMT(G118,'Parametri'!$B$5*'Parametri'!$B$6,H118),H118+J118),""))</f>
        <v/>
      </c>
      <c r="J118" s="48">
        <f>IF(OR(H118="",G118=""),"",H118*G118)</f>
        <v/>
      </c>
      <c r="K118" s="48">
        <f>IF(OR(I118="",J118=""),"",I118-J118)</f>
        <v/>
      </c>
      <c r="L118" s="48">
        <f>IF(OR(H118="",K118=""),"",MAX(0,H118-K118))</f>
        <v/>
      </c>
      <c r="M118" s="48">
        <f>IF(OR(M117="",J118=""),"",M117+J118)</f>
        <v/>
      </c>
      <c r="N118" s="20">
        <f>IF(L118="","",IF(L118=0,"Estinta","Da pagare"))</f>
        <v/>
      </c>
      <c r="O118" s="20">
        <f>IF(F118="","",IF(F118&gt;='Parametri'!$B$11,"Allerta","Normale"))</f>
        <v/>
      </c>
    </row>
    <row r="119">
      <c r="A119" s="21">
        <f>IF(A118="","",IF(A118&lt;'Parametri'!$B$19,A118+1,""))</f>
        <v/>
      </c>
      <c r="B119" s="49">
        <f>IF(A119="","",IFERROR(EDATE(B118,1),""))</f>
        <v/>
      </c>
      <c r="C119" s="21">
        <f>IF(A119="","",IFERROR(ROUNDUP(A119/'Parametri'!$B$7,0),""))</f>
        <v/>
      </c>
      <c r="D119" s="50">
        <f>IF(C119="","",IFERROR(VLOOKUP(C119,'Parametri'!$A$22:$F$121,3,FALSE),""))</f>
        <v/>
      </c>
      <c r="E119" s="50">
        <f>IF(A119="","",'Parametri'!$B$8)</f>
        <v/>
      </c>
      <c r="F119" s="50">
        <f>IF(OR(D119="",E119=""),"",D119+E119)</f>
        <v/>
      </c>
      <c r="G119" s="50">
        <f>IF(F119="","",IFERROR(F119/'Parametri'!$B$6,""))</f>
        <v/>
      </c>
      <c r="H119" s="51">
        <f>IF(A119="","",L118)</f>
        <v/>
      </c>
      <c r="I119" s="51">
        <f>IF(OR(H119="",G119=""),"",IFERROR(MIN(-PMT(G119,'Parametri'!$B$5*'Parametri'!$B$6,H119),H119+J119),""))</f>
        <v/>
      </c>
      <c r="J119" s="51">
        <f>IF(OR(H119="",G119=""),"",H119*G119)</f>
        <v/>
      </c>
      <c r="K119" s="51">
        <f>IF(OR(I119="",J119=""),"",I119-J119)</f>
        <v/>
      </c>
      <c r="L119" s="51">
        <f>IF(OR(H119="",K119=""),"",MAX(0,H119-K119))</f>
        <v/>
      </c>
      <c r="M119" s="51">
        <f>IF(OR(M118="",J119=""),"",M118+J119)</f>
        <v/>
      </c>
      <c r="N119" s="25">
        <f>IF(L119="","",IF(L119=0,"Estinta","Da pagare"))</f>
        <v/>
      </c>
      <c r="O119" s="25">
        <f>IF(F119="","",IF(F119&gt;='Parametri'!$B$11,"Allerta","Normale"))</f>
        <v/>
      </c>
    </row>
    <row r="120">
      <c r="A120" s="16">
        <f>IF(A119="","",IF(A119&lt;'Parametri'!$B$19,A119+1,""))</f>
        <v/>
      </c>
      <c r="B120" s="46">
        <f>IF(A120="","",IFERROR(EDATE(B119,1),""))</f>
        <v/>
      </c>
      <c r="C120" s="16">
        <f>IF(A120="","",IFERROR(ROUNDUP(A120/'Parametri'!$B$7,0),""))</f>
        <v/>
      </c>
      <c r="D120" s="47">
        <f>IF(C120="","",IFERROR(VLOOKUP(C120,'Parametri'!$A$22:$F$121,3,FALSE),""))</f>
        <v/>
      </c>
      <c r="E120" s="47">
        <f>IF(A120="","",'Parametri'!$B$8)</f>
        <v/>
      </c>
      <c r="F120" s="47">
        <f>IF(OR(D120="",E120=""),"",D120+E120)</f>
        <v/>
      </c>
      <c r="G120" s="47">
        <f>IF(F120="","",IFERROR(F120/'Parametri'!$B$6,""))</f>
        <v/>
      </c>
      <c r="H120" s="48">
        <f>IF(A120="","",L119)</f>
        <v/>
      </c>
      <c r="I120" s="48">
        <f>IF(OR(H120="",G120=""),"",IFERROR(MIN(-PMT(G120,'Parametri'!$B$5*'Parametri'!$B$6,H120),H120+J120),""))</f>
        <v/>
      </c>
      <c r="J120" s="48">
        <f>IF(OR(H120="",G120=""),"",H120*G120)</f>
        <v/>
      </c>
      <c r="K120" s="48">
        <f>IF(OR(I120="",J120=""),"",I120-J120)</f>
        <v/>
      </c>
      <c r="L120" s="48">
        <f>IF(OR(H120="",K120=""),"",MAX(0,H120-K120))</f>
        <v/>
      </c>
      <c r="M120" s="48">
        <f>IF(OR(M119="",J120=""),"",M119+J120)</f>
        <v/>
      </c>
      <c r="N120" s="20">
        <f>IF(L120="","",IF(L120=0,"Estinta","Da pagare"))</f>
        <v/>
      </c>
      <c r="O120" s="20">
        <f>IF(F120="","",IF(F120&gt;='Parametri'!$B$11,"Allerta","Normale"))</f>
        <v/>
      </c>
    </row>
    <row r="121">
      <c r="A121" s="21">
        <f>IF(A120="","",IF(A120&lt;'Parametri'!$B$19,A120+1,""))</f>
        <v/>
      </c>
      <c r="B121" s="49">
        <f>IF(A121="","",IFERROR(EDATE(B120,1),""))</f>
        <v/>
      </c>
      <c r="C121" s="21">
        <f>IF(A121="","",IFERROR(ROUNDUP(A121/'Parametri'!$B$7,0),""))</f>
        <v/>
      </c>
      <c r="D121" s="50">
        <f>IF(C121="","",IFERROR(VLOOKUP(C121,'Parametri'!$A$22:$F$121,3,FALSE),""))</f>
        <v/>
      </c>
      <c r="E121" s="50">
        <f>IF(A121="","",'Parametri'!$B$8)</f>
        <v/>
      </c>
      <c r="F121" s="50">
        <f>IF(OR(D121="",E121=""),"",D121+E121)</f>
        <v/>
      </c>
      <c r="G121" s="50">
        <f>IF(F121="","",IFERROR(F121/'Parametri'!$B$6,""))</f>
        <v/>
      </c>
      <c r="H121" s="51">
        <f>IF(A121="","",L120)</f>
        <v/>
      </c>
      <c r="I121" s="51">
        <f>IF(OR(H121="",G121=""),"",IFERROR(MIN(-PMT(G121,'Parametri'!$B$5*'Parametri'!$B$6,H121),H121+J121),""))</f>
        <v/>
      </c>
      <c r="J121" s="51">
        <f>IF(OR(H121="",G121=""),"",H121*G121)</f>
        <v/>
      </c>
      <c r="K121" s="51">
        <f>IF(OR(I121="",J121=""),"",I121-J121)</f>
        <v/>
      </c>
      <c r="L121" s="51">
        <f>IF(OR(H121="",K121=""),"",MAX(0,H121-K121))</f>
        <v/>
      </c>
      <c r="M121" s="51">
        <f>IF(OR(M120="",J121=""),"",M120+J121)</f>
        <v/>
      </c>
      <c r="N121" s="25">
        <f>IF(L121="","",IF(L121=0,"Estinta","Da pagare"))</f>
        <v/>
      </c>
      <c r="O121" s="25">
        <f>IF(F121="","",IF(F121&gt;='Parametri'!$B$11,"Allerta","Normale"))</f>
        <v/>
      </c>
    </row>
    <row r="122">
      <c r="A122" s="16">
        <f>IF(A121="","",IF(A121&lt;'Parametri'!$B$19,A121+1,""))</f>
        <v/>
      </c>
      <c r="B122" s="46">
        <f>IF(A122="","",IFERROR(EDATE(B121,1),""))</f>
        <v/>
      </c>
      <c r="C122" s="16">
        <f>IF(A122="","",IFERROR(ROUNDUP(A122/'Parametri'!$B$7,0),""))</f>
        <v/>
      </c>
      <c r="D122" s="47">
        <f>IF(C122="","",IFERROR(VLOOKUP(C122,'Parametri'!$A$22:$F$121,3,FALSE),""))</f>
        <v/>
      </c>
      <c r="E122" s="47">
        <f>IF(A122="","",'Parametri'!$B$8)</f>
        <v/>
      </c>
      <c r="F122" s="47">
        <f>IF(OR(D122="",E122=""),"",D122+E122)</f>
        <v/>
      </c>
      <c r="G122" s="47">
        <f>IF(F122="","",IFERROR(F122/'Parametri'!$B$6,""))</f>
        <v/>
      </c>
      <c r="H122" s="48">
        <f>IF(A122="","",L121)</f>
        <v/>
      </c>
      <c r="I122" s="48">
        <f>IF(OR(H122="",G122=""),"",IFERROR(MIN(-PMT(G122,'Parametri'!$B$5*'Parametri'!$B$6,H122),H122+J122),""))</f>
        <v/>
      </c>
      <c r="J122" s="48">
        <f>IF(OR(H122="",G122=""),"",H122*G122)</f>
        <v/>
      </c>
      <c r="K122" s="48">
        <f>IF(OR(I122="",J122=""),"",I122-J122)</f>
        <v/>
      </c>
      <c r="L122" s="48">
        <f>IF(OR(H122="",K122=""),"",MAX(0,H122-K122))</f>
        <v/>
      </c>
      <c r="M122" s="48">
        <f>IF(OR(M121="",J122=""),"",M121+J122)</f>
        <v/>
      </c>
      <c r="N122" s="20">
        <f>IF(L122="","",IF(L122=0,"Estinta","Da pagare"))</f>
        <v/>
      </c>
      <c r="O122" s="20">
        <f>IF(F122="","",IF(F122&gt;='Parametri'!$B$11,"Allerta","Normale"))</f>
        <v/>
      </c>
    </row>
    <row r="123">
      <c r="A123" s="21">
        <f>IF(A122="","",IF(A122&lt;'Parametri'!$B$19,A122+1,""))</f>
        <v/>
      </c>
      <c r="B123" s="49">
        <f>IF(A123="","",IFERROR(EDATE(B122,1),""))</f>
        <v/>
      </c>
      <c r="C123" s="21">
        <f>IF(A123="","",IFERROR(ROUNDUP(A123/'Parametri'!$B$7,0),""))</f>
        <v/>
      </c>
      <c r="D123" s="50">
        <f>IF(C123="","",IFERROR(VLOOKUP(C123,'Parametri'!$A$22:$F$121,3,FALSE),""))</f>
        <v/>
      </c>
      <c r="E123" s="50">
        <f>IF(A123="","",'Parametri'!$B$8)</f>
        <v/>
      </c>
      <c r="F123" s="50">
        <f>IF(OR(D123="",E123=""),"",D123+E123)</f>
        <v/>
      </c>
      <c r="G123" s="50">
        <f>IF(F123="","",IFERROR(F123/'Parametri'!$B$6,""))</f>
        <v/>
      </c>
      <c r="H123" s="51">
        <f>IF(A123="","",L122)</f>
        <v/>
      </c>
      <c r="I123" s="51">
        <f>IF(OR(H123="",G123=""),"",IFERROR(MIN(-PMT(G123,'Parametri'!$B$5*'Parametri'!$B$6,H123),H123+J123),""))</f>
        <v/>
      </c>
      <c r="J123" s="51">
        <f>IF(OR(H123="",G123=""),"",H123*G123)</f>
        <v/>
      </c>
      <c r="K123" s="51">
        <f>IF(OR(I123="",J123=""),"",I123-J123)</f>
        <v/>
      </c>
      <c r="L123" s="51">
        <f>IF(OR(H123="",K123=""),"",MAX(0,H123-K123))</f>
        <v/>
      </c>
      <c r="M123" s="51">
        <f>IF(OR(M122="",J123=""),"",M122+J123)</f>
        <v/>
      </c>
      <c r="N123" s="25">
        <f>IF(L123="","",IF(L123=0,"Estinta","Da pagare"))</f>
        <v/>
      </c>
      <c r="O123" s="25">
        <f>IF(F123="","",IF(F123&gt;='Parametri'!$B$11,"Allerta","Normale"))</f>
        <v/>
      </c>
    </row>
    <row r="124">
      <c r="A124" s="16">
        <f>IF(A123="","",IF(A123&lt;'Parametri'!$B$19,A123+1,""))</f>
        <v/>
      </c>
      <c r="B124" s="46">
        <f>IF(A124="","",IFERROR(EDATE(B123,1),""))</f>
        <v/>
      </c>
      <c r="C124" s="16">
        <f>IF(A124="","",IFERROR(ROUNDUP(A124/'Parametri'!$B$7,0),""))</f>
        <v/>
      </c>
      <c r="D124" s="47">
        <f>IF(C124="","",IFERROR(VLOOKUP(C124,'Parametri'!$A$22:$F$121,3,FALSE),""))</f>
        <v/>
      </c>
      <c r="E124" s="47">
        <f>IF(A124="","",'Parametri'!$B$8)</f>
        <v/>
      </c>
      <c r="F124" s="47">
        <f>IF(OR(D124="",E124=""),"",D124+E124)</f>
        <v/>
      </c>
      <c r="G124" s="47">
        <f>IF(F124="","",IFERROR(F124/'Parametri'!$B$6,""))</f>
        <v/>
      </c>
      <c r="H124" s="48">
        <f>IF(A124="","",L123)</f>
        <v/>
      </c>
      <c r="I124" s="48">
        <f>IF(OR(H124="",G124=""),"",IFERROR(MIN(-PMT(G124,'Parametri'!$B$5*'Parametri'!$B$6,H124),H124+J124),""))</f>
        <v/>
      </c>
      <c r="J124" s="48">
        <f>IF(OR(H124="",G124=""),"",H124*G124)</f>
        <v/>
      </c>
      <c r="K124" s="48">
        <f>IF(OR(I124="",J124=""),"",I124-J124)</f>
        <v/>
      </c>
      <c r="L124" s="48">
        <f>IF(OR(H124="",K124=""),"",MAX(0,H124-K124))</f>
        <v/>
      </c>
      <c r="M124" s="48">
        <f>IF(OR(M123="",J124=""),"",M123+J124)</f>
        <v/>
      </c>
      <c r="N124" s="20">
        <f>IF(L124="","",IF(L124=0,"Estinta","Da pagare"))</f>
        <v/>
      </c>
      <c r="O124" s="20">
        <f>IF(F124="","",IF(F124&gt;='Parametri'!$B$11,"Allerta","Normale"))</f>
        <v/>
      </c>
    </row>
    <row r="125">
      <c r="A125" s="21">
        <f>IF(A124="","",IF(A124&lt;'Parametri'!$B$19,A124+1,""))</f>
        <v/>
      </c>
      <c r="B125" s="49">
        <f>IF(A125="","",IFERROR(EDATE(B124,1),""))</f>
        <v/>
      </c>
      <c r="C125" s="21">
        <f>IF(A125="","",IFERROR(ROUNDUP(A125/'Parametri'!$B$7,0),""))</f>
        <v/>
      </c>
      <c r="D125" s="50">
        <f>IF(C125="","",IFERROR(VLOOKUP(C125,'Parametri'!$A$22:$F$121,3,FALSE),""))</f>
        <v/>
      </c>
      <c r="E125" s="50">
        <f>IF(A125="","",'Parametri'!$B$8)</f>
        <v/>
      </c>
      <c r="F125" s="50">
        <f>IF(OR(D125="",E125=""),"",D125+E125)</f>
        <v/>
      </c>
      <c r="G125" s="50">
        <f>IF(F125="","",IFERROR(F125/'Parametri'!$B$6,""))</f>
        <v/>
      </c>
      <c r="H125" s="51">
        <f>IF(A125="","",L124)</f>
        <v/>
      </c>
      <c r="I125" s="51">
        <f>IF(OR(H125="",G125=""),"",IFERROR(MIN(-PMT(G125,'Parametri'!$B$5*'Parametri'!$B$6,H125),H125+J125),""))</f>
        <v/>
      </c>
      <c r="J125" s="51">
        <f>IF(OR(H125="",G125=""),"",H125*G125)</f>
        <v/>
      </c>
      <c r="K125" s="51">
        <f>IF(OR(I125="",J125=""),"",I125-J125)</f>
        <v/>
      </c>
      <c r="L125" s="51">
        <f>IF(OR(H125="",K125=""),"",MAX(0,H125-K125))</f>
        <v/>
      </c>
      <c r="M125" s="51">
        <f>IF(OR(M124="",J125=""),"",M124+J125)</f>
        <v/>
      </c>
      <c r="N125" s="25">
        <f>IF(L125="","",IF(L125=0,"Estinta","Da pagare"))</f>
        <v/>
      </c>
      <c r="O125" s="25">
        <f>IF(F125="","",IF(F125&gt;='Parametri'!$B$11,"Allerta","Normale"))</f>
        <v/>
      </c>
    </row>
    <row r="126">
      <c r="A126" s="16">
        <f>IF(A125="","",IF(A125&lt;'Parametri'!$B$19,A125+1,""))</f>
        <v/>
      </c>
      <c r="B126" s="46">
        <f>IF(A126="","",IFERROR(EDATE(B125,1),""))</f>
        <v/>
      </c>
      <c r="C126" s="16">
        <f>IF(A126="","",IFERROR(ROUNDUP(A126/'Parametri'!$B$7,0),""))</f>
        <v/>
      </c>
      <c r="D126" s="47">
        <f>IF(C126="","",IFERROR(VLOOKUP(C126,'Parametri'!$A$22:$F$121,3,FALSE),""))</f>
        <v/>
      </c>
      <c r="E126" s="47">
        <f>IF(A126="","",'Parametri'!$B$8)</f>
        <v/>
      </c>
      <c r="F126" s="47">
        <f>IF(OR(D126="",E126=""),"",D126+E126)</f>
        <v/>
      </c>
      <c r="G126" s="47">
        <f>IF(F126="","",IFERROR(F126/'Parametri'!$B$6,""))</f>
        <v/>
      </c>
      <c r="H126" s="48">
        <f>IF(A126="","",L125)</f>
        <v/>
      </c>
      <c r="I126" s="48">
        <f>IF(OR(H126="",G126=""),"",IFERROR(MIN(-PMT(G126,'Parametri'!$B$5*'Parametri'!$B$6,H126),H126+J126),""))</f>
        <v/>
      </c>
      <c r="J126" s="48">
        <f>IF(OR(H126="",G126=""),"",H126*G126)</f>
        <v/>
      </c>
      <c r="K126" s="48">
        <f>IF(OR(I126="",J126=""),"",I126-J126)</f>
        <v/>
      </c>
      <c r="L126" s="48">
        <f>IF(OR(H126="",K126=""),"",MAX(0,H126-K126))</f>
        <v/>
      </c>
      <c r="M126" s="48">
        <f>IF(OR(M125="",J126=""),"",M125+J126)</f>
        <v/>
      </c>
      <c r="N126" s="20">
        <f>IF(L126="","",IF(L126=0,"Estinta","Da pagare"))</f>
        <v/>
      </c>
      <c r="O126" s="20">
        <f>IF(F126="","",IF(F126&gt;='Parametri'!$B$11,"Allerta","Normale"))</f>
        <v/>
      </c>
    </row>
    <row r="127">
      <c r="A127" s="21">
        <f>IF(A126="","",IF(A126&lt;'Parametri'!$B$19,A126+1,""))</f>
        <v/>
      </c>
      <c r="B127" s="49">
        <f>IF(A127="","",IFERROR(EDATE(B126,1),""))</f>
        <v/>
      </c>
      <c r="C127" s="21">
        <f>IF(A127="","",IFERROR(ROUNDUP(A127/'Parametri'!$B$7,0),""))</f>
        <v/>
      </c>
      <c r="D127" s="50">
        <f>IF(C127="","",IFERROR(VLOOKUP(C127,'Parametri'!$A$22:$F$121,3,FALSE),""))</f>
        <v/>
      </c>
      <c r="E127" s="50">
        <f>IF(A127="","",'Parametri'!$B$8)</f>
        <v/>
      </c>
      <c r="F127" s="50">
        <f>IF(OR(D127="",E127=""),"",D127+E127)</f>
        <v/>
      </c>
      <c r="G127" s="50">
        <f>IF(F127="","",IFERROR(F127/'Parametri'!$B$6,""))</f>
        <v/>
      </c>
      <c r="H127" s="51">
        <f>IF(A127="","",L126)</f>
        <v/>
      </c>
      <c r="I127" s="51">
        <f>IF(OR(H127="",G127=""),"",IFERROR(MIN(-PMT(G127,'Parametri'!$B$5*'Parametri'!$B$6,H127),H127+J127),""))</f>
        <v/>
      </c>
      <c r="J127" s="51">
        <f>IF(OR(H127="",G127=""),"",H127*G127)</f>
        <v/>
      </c>
      <c r="K127" s="51">
        <f>IF(OR(I127="",J127=""),"",I127-J127)</f>
        <v/>
      </c>
      <c r="L127" s="51">
        <f>IF(OR(H127="",K127=""),"",MAX(0,H127-K127))</f>
        <v/>
      </c>
      <c r="M127" s="51">
        <f>IF(OR(M126="",J127=""),"",M126+J127)</f>
        <v/>
      </c>
      <c r="N127" s="25">
        <f>IF(L127="","",IF(L127=0,"Estinta","Da pagare"))</f>
        <v/>
      </c>
      <c r="O127" s="25">
        <f>IF(F127="","",IF(F127&gt;='Parametri'!$B$11,"Allerta","Normale"))</f>
        <v/>
      </c>
    </row>
    <row r="128">
      <c r="A128" s="16">
        <f>IF(A127="","",IF(A127&lt;'Parametri'!$B$19,A127+1,""))</f>
        <v/>
      </c>
      <c r="B128" s="46">
        <f>IF(A128="","",IFERROR(EDATE(B127,1),""))</f>
        <v/>
      </c>
      <c r="C128" s="16">
        <f>IF(A128="","",IFERROR(ROUNDUP(A128/'Parametri'!$B$7,0),""))</f>
        <v/>
      </c>
      <c r="D128" s="47">
        <f>IF(C128="","",IFERROR(VLOOKUP(C128,'Parametri'!$A$22:$F$121,3,FALSE),""))</f>
        <v/>
      </c>
      <c r="E128" s="47">
        <f>IF(A128="","",'Parametri'!$B$8)</f>
        <v/>
      </c>
      <c r="F128" s="47">
        <f>IF(OR(D128="",E128=""),"",D128+E128)</f>
        <v/>
      </c>
      <c r="G128" s="47">
        <f>IF(F128="","",IFERROR(F128/'Parametri'!$B$6,""))</f>
        <v/>
      </c>
      <c r="H128" s="48">
        <f>IF(A128="","",L127)</f>
        <v/>
      </c>
      <c r="I128" s="48">
        <f>IF(OR(H128="",G128=""),"",IFERROR(MIN(-PMT(G128,'Parametri'!$B$5*'Parametri'!$B$6,H128),H128+J128),""))</f>
        <v/>
      </c>
      <c r="J128" s="48">
        <f>IF(OR(H128="",G128=""),"",H128*G128)</f>
        <v/>
      </c>
      <c r="K128" s="48">
        <f>IF(OR(I128="",J128=""),"",I128-J128)</f>
        <v/>
      </c>
      <c r="L128" s="48">
        <f>IF(OR(H128="",K128=""),"",MAX(0,H128-K128))</f>
        <v/>
      </c>
      <c r="M128" s="48">
        <f>IF(OR(M127="",J128=""),"",M127+J128)</f>
        <v/>
      </c>
      <c r="N128" s="20">
        <f>IF(L128="","",IF(L128=0,"Estinta","Da pagare"))</f>
        <v/>
      </c>
      <c r="O128" s="20">
        <f>IF(F128="","",IF(F128&gt;='Parametri'!$B$11,"Allerta","Normale"))</f>
        <v/>
      </c>
    </row>
    <row r="129">
      <c r="A129" s="21">
        <f>IF(A128="","",IF(A128&lt;'Parametri'!$B$19,A128+1,""))</f>
        <v/>
      </c>
      <c r="B129" s="49">
        <f>IF(A129="","",IFERROR(EDATE(B128,1),""))</f>
        <v/>
      </c>
      <c r="C129" s="21">
        <f>IF(A129="","",IFERROR(ROUNDUP(A129/'Parametri'!$B$7,0),""))</f>
        <v/>
      </c>
      <c r="D129" s="50">
        <f>IF(C129="","",IFERROR(VLOOKUP(C129,'Parametri'!$A$22:$F$121,3,FALSE),""))</f>
        <v/>
      </c>
      <c r="E129" s="50">
        <f>IF(A129="","",'Parametri'!$B$8)</f>
        <v/>
      </c>
      <c r="F129" s="50">
        <f>IF(OR(D129="",E129=""),"",D129+E129)</f>
        <v/>
      </c>
      <c r="G129" s="50">
        <f>IF(F129="","",IFERROR(F129/'Parametri'!$B$6,""))</f>
        <v/>
      </c>
      <c r="H129" s="51">
        <f>IF(A129="","",L128)</f>
        <v/>
      </c>
      <c r="I129" s="51">
        <f>IF(OR(H129="",G129=""),"",IFERROR(MIN(-PMT(G129,'Parametri'!$B$5*'Parametri'!$B$6,H129),H129+J129),""))</f>
        <v/>
      </c>
      <c r="J129" s="51">
        <f>IF(OR(H129="",G129=""),"",H129*G129)</f>
        <v/>
      </c>
      <c r="K129" s="51">
        <f>IF(OR(I129="",J129=""),"",I129-J129)</f>
        <v/>
      </c>
      <c r="L129" s="51">
        <f>IF(OR(H129="",K129=""),"",MAX(0,H129-K129))</f>
        <v/>
      </c>
      <c r="M129" s="51">
        <f>IF(OR(M128="",J129=""),"",M128+J129)</f>
        <v/>
      </c>
      <c r="N129" s="25">
        <f>IF(L129="","",IF(L129=0,"Estinta","Da pagare"))</f>
        <v/>
      </c>
      <c r="O129" s="25">
        <f>IF(F129="","",IF(F129&gt;='Parametri'!$B$11,"Allerta","Normale"))</f>
        <v/>
      </c>
    </row>
    <row r="130">
      <c r="A130" s="16">
        <f>IF(A129="","",IF(A129&lt;'Parametri'!$B$19,A129+1,""))</f>
        <v/>
      </c>
      <c r="B130" s="46">
        <f>IF(A130="","",IFERROR(EDATE(B129,1),""))</f>
        <v/>
      </c>
      <c r="C130" s="16">
        <f>IF(A130="","",IFERROR(ROUNDUP(A130/'Parametri'!$B$7,0),""))</f>
        <v/>
      </c>
      <c r="D130" s="47">
        <f>IF(C130="","",IFERROR(VLOOKUP(C130,'Parametri'!$A$22:$F$121,3,FALSE),""))</f>
        <v/>
      </c>
      <c r="E130" s="47">
        <f>IF(A130="","",'Parametri'!$B$8)</f>
        <v/>
      </c>
      <c r="F130" s="47">
        <f>IF(OR(D130="",E130=""),"",D130+E130)</f>
        <v/>
      </c>
      <c r="G130" s="47">
        <f>IF(F130="","",IFERROR(F130/'Parametri'!$B$6,""))</f>
        <v/>
      </c>
      <c r="H130" s="48">
        <f>IF(A130="","",L129)</f>
        <v/>
      </c>
      <c r="I130" s="48">
        <f>IF(OR(H130="",G130=""),"",IFERROR(MIN(-PMT(G130,'Parametri'!$B$5*'Parametri'!$B$6,H130),H130+J130),""))</f>
        <v/>
      </c>
      <c r="J130" s="48">
        <f>IF(OR(H130="",G130=""),"",H130*G130)</f>
        <v/>
      </c>
      <c r="K130" s="48">
        <f>IF(OR(I130="",J130=""),"",I130-J130)</f>
        <v/>
      </c>
      <c r="L130" s="48">
        <f>IF(OR(H130="",K130=""),"",MAX(0,H130-K130))</f>
        <v/>
      </c>
      <c r="M130" s="48">
        <f>IF(OR(M129="",J130=""),"",M129+J130)</f>
        <v/>
      </c>
      <c r="N130" s="20">
        <f>IF(L130="","",IF(L130=0,"Estinta","Da pagare"))</f>
        <v/>
      </c>
      <c r="O130" s="20">
        <f>IF(F130="","",IF(F130&gt;='Parametri'!$B$11,"Allerta","Normale"))</f>
        <v/>
      </c>
    </row>
    <row r="131">
      <c r="A131" s="21">
        <f>IF(A130="","",IF(A130&lt;'Parametri'!$B$19,A130+1,""))</f>
        <v/>
      </c>
      <c r="B131" s="49">
        <f>IF(A131="","",IFERROR(EDATE(B130,1),""))</f>
        <v/>
      </c>
      <c r="C131" s="21">
        <f>IF(A131="","",IFERROR(ROUNDUP(A131/'Parametri'!$B$7,0),""))</f>
        <v/>
      </c>
      <c r="D131" s="50">
        <f>IF(C131="","",IFERROR(VLOOKUP(C131,'Parametri'!$A$22:$F$121,3,FALSE),""))</f>
        <v/>
      </c>
      <c r="E131" s="50">
        <f>IF(A131="","",'Parametri'!$B$8)</f>
        <v/>
      </c>
      <c r="F131" s="50">
        <f>IF(OR(D131="",E131=""),"",D131+E131)</f>
        <v/>
      </c>
      <c r="G131" s="50">
        <f>IF(F131="","",IFERROR(F131/'Parametri'!$B$6,""))</f>
        <v/>
      </c>
      <c r="H131" s="51">
        <f>IF(A131="","",L130)</f>
        <v/>
      </c>
      <c r="I131" s="51">
        <f>IF(OR(H131="",G131=""),"",IFERROR(MIN(-PMT(G131,'Parametri'!$B$5*'Parametri'!$B$6,H131),H131+J131),""))</f>
        <v/>
      </c>
      <c r="J131" s="51">
        <f>IF(OR(H131="",G131=""),"",H131*G131)</f>
        <v/>
      </c>
      <c r="K131" s="51">
        <f>IF(OR(I131="",J131=""),"",I131-J131)</f>
        <v/>
      </c>
      <c r="L131" s="51">
        <f>IF(OR(H131="",K131=""),"",MAX(0,H131-K131))</f>
        <v/>
      </c>
      <c r="M131" s="51">
        <f>IF(OR(M130="",J131=""),"",M130+J131)</f>
        <v/>
      </c>
      <c r="N131" s="25">
        <f>IF(L131="","",IF(L131=0,"Estinta","Da pagare"))</f>
        <v/>
      </c>
      <c r="O131" s="25">
        <f>IF(F131="","",IF(F131&gt;='Parametri'!$B$11,"Allerta","Normale"))</f>
        <v/>
      </c>
    </row>
    <row r="132">
      <c r="A132" s="16">
        <f>IF(A131="","",IF(A131&lt;'Parametri'!$B$19,A131+1,""))</f>
        <v/>
      </c>
      <c r="B132" s="46">
        <f>IF(A132="","",IFERROR(EDATE(B131,1),""))</f>
        <v/>
      </c>
      <c r="C132" s="16">
        <f>IF(A132="","",IFERROR(ROUNDUP(A132/'Parametri'!$B$7,0),""))</f>
        <v/>
      </c>
      <c r="D132" s="47">
        <f>IF(C132="","",IFERROR(VLOOKUP(C132,'Parametri'!$A$22:$F$121,3,FALSE),""))</f>
        <v/>
      </c>
      <c r="E132" s="47">
        <f>IF(A132="","",'Parametri'!$B$8)</f>
        <v/>
      </c>
      <c r="F132" s="47">
        <f>IF(OR(D132="",E132=""),"",D132+E132)</f>
        <v/>
      </c>
      <c r="G132" s="47">
        <f>IF(F132="","",IFERROR(F132/'Parametri'!$B$6,""))</f>
        <v/>
      </c>
      <c r="H132" s="48">
        <f>IF(A132="","",L131)</f>
        <v/>
      </c>
      <c r="I132" s="48">
        <f>IF(OR(H132="",G132=""),"",IFERROR(MIN(-PMT(G132,'Parametri'!$B$5*'Parametri'!$B$6,H132),H132+J132),""))</f>
        <v/>
      </c>
      <c r="J132" s="48">
        <f>IF(OR(H132="",G132=""),"",H132*G132)</f>
        <v/>
      </c>
      <c r="K132" s="48">
        <f>IF(OR(I132="",J132=""),"",I132-J132)</f>
        <v/>
      </c>
      <c r="L132" s="48">
        <f>IF(OR(H132="",K132=""),"",MAX(0,H132-K132))</f>
        <v/>
      </c>
      <c r="M132" s="48">
        <f>IF(OR(M131="",J132=""),"",M131+J132)</f>
        <v/>
      </c>
      <c r="N132" s="20">
        <f>IF(L132="","",IF(L132=0,"Estinta","Da pagare"))</f>
        <v/>
      </c>
      <c r="O132" s="20">
        <f>IF(F132="","",IF(F132&gt;='Parametri'!$B$11,"Allerta","Normale"))</f>
        <v/>
      </c>
    </row>
    <row r="133">
      <c r="A133" s="21">
        <f>IF(A132="","",IF(A132&lt;'Parametri'!$B$19,A132+1,""))</f>
        <v/>
      </c>
      <c r="B133" s="49">
        <f>IF(A133="","",IFERROR(EDATE(B132,1),""))</f>
        <v/>
      </c>
      <c r="C133" s="21">
        <f>IF(A133="","",IFERROR(ROUNDUP(A133/'Parametri'!$B$7,0),""))</f>
        <v/>
      </c>
      <c r="D133" s="50">
        <f>IF(C133="","",IFERROR(VLOOKUP(C133,'Parametri'!$A$22:$F$121,3,FALSE),""))</f>
        <v/>
      </c>
      <c r="E133" s="50">
        <f>IF(A133="","",'Parametri'!$B$8)</f>
        <v/>
      </c>
      <c r="F133" s="50">
        <f>IF(OR(D133="",E133=""),"",D133+E133)</f>
        <v/>
      </c>
      <c r="G133" s="50">
        <f>IF(F133="","",IFERROR(F133/'Parametri'!$B$6,""))</f>
        <v/>
      </c>
      <c r="H133" s="51">
        <f>IF(A133="","",L132)</f>
        <v/>
      </c>
      <c r="I133" s="51">
        <f>IF(OR(H133="",G133=""),"",IFERROR(MIN(-PMT(G133,'Parametri'!$B$5*'Parametri'!$B$6,H133),H133+J133),""))</f>
        <v/>
      </c>
      <c r="J133" s="51">
        <f>IF(OR(H133="",G133=""),"",H133*G133)</f>
        <v/>
      </c>
      <c r="K133" s="51">
        <f>IF(OR(I133="",J133=""),"",I133-J133)</f>
        <v/>
      </c>
      <c r="L133" s="51">
        <f>IF(OR(H133="",K133=""),"",MAX(0,H133-K133))</f>
        <v/>
      </c>
      <c r="M133" s="51">
        <f>IF(OR(M132="",J133=""),"",M132+J133)</f>
        <v/>
      </c>
      <c r="N133" s="25">
        <f>IF(L133="","",IF(L133=0,"Estinta","Da pagare"))</f>
        <v/>
      </c>
      <c r="O133" s="25">
        <f>IF(F133="","",IF(F133&gt;='Parametri'!$B$11,"Allerta","Normale"))</f>
        <v/>
      </c>
    </row>
    <row r="134">
      <c r="A134" s="16">
        <f>IF(A133="","",IF(A133&lt;'Parametri'!$B$19,A133+1,""))</f>
        <v/>
      </c>
      <c r="B134" s="46">
        <f>IF(A134="","",IFERROR(EDATE(B133,1),""))</f>
        <v/>
      </c>
      <c r="C134" s="16">
        <f>IF(A134="","",IFERROR(ROUNDUP(A134/'Parametri'!$B$7,0),""))</f>
        <v/>
      </c>
      <c r="D134" s="47">
        <f>IF(C134="","",IFERROR(VLOOKUP(C134,'Parametri'!$A$22:$F$121,3,FALSE),""))</f>
        <v/>
      </c>
      <c r="E134" s="47">
        <f>IF(A134="","",'Parametri'!$B$8)</f>
        <v/>
      </c>
      <c r="F134" s="47">
        <f>IF(OR(D134="",E134=""),"",D134+E134)</f>
        <v/>
      </c>
      <c r="G134" s="47">
        <f>IF(F134="","",IFERROR(F134/'Parametri'!$B$6,""))</f>
        <v/>
      </c>
      <c r="H134" s="48">
        <f>IF(A134="","",L133)</f>
        <v/>
      </c>
      <c r="I134" s="48">
        <f>IF(OR(H134="",G134=""),"",IFERROR(MIN(-PMT(G134,'Parametri'!$B$5*'Parametri'!$B$6,H134),H134+J134),""))</f>
        <v/>
      </c>
      <c r="J134" s="48">
        <f>IF(OR(H134="",G134=""),"",H134*G134)</f>
        <v/>
      </c>
      <c r="K134" s="48">
        <f>IF(OR(I134="",J134=""),"",I134-J134)</f>
        <v/>
      </c>
      <c r="L134" s="48">
        <f>IF(OR(H134="",K134=""),"",MAX(0,H134-K134))</f>
        <v/>
      </c>
      <c r="M134" s="48">
        <f>IF(OR(M133="",J134=""),"",M133+J134)</f>
        <v/>
      </c>
      <c r="N134" s="20">
        <f>IF(L134="","",IF(L134=0,"Estinta","Da pagare"))</f>
        <v/>
      </c>
      <c r="O134" s="20">
        <f>IF(F134="","",IF(F134&gt;='Parametri'!$B$11,"Allerta","Normale"))</f>
        <v/>
      </c>
    </row>
    <row r="135">
      <c r="A135" s="21">
        <f>IF(A134="","",IF(A134&lt;'Parametri'!$B$19,A134+1,""))</f>
        <v/>
      </c>
      <c r="B135" s="49">
        <f>IF(A135="","",IFERROR(EDATE(B134,1),""))</f>
        <v/>
      </c>
      <c r="C135" s="21">
        <f>IF(A135="","",IFERROR(ROUNDUP(A135/'Parametri'!$B$7,0),""))</f>
        <v/>
      </c>
      <c r="D135" s="50">
        <f>IF(C135="","",IFERROR(VLOOKUP(C135,'Parametri'!$A$22:$F$121,3,FALSE),""))</f>
        <v/>
      </c>
      <c r="E135" s="50">
        <f>IF(A135="","",'Parametri'!$B$8)</f>
        <v/>
      </c>
      <c r="F135" s="50">
        <f>IF(OR(D135="",E135=""),"",D135+E135)</f>
        <v/>
      </c>
      <c r="G135" s="50">
        <f>IF(F135="","",IFERROR(F135/'Parametri'!$B$6,""))</f>
        <v/>
      </c>
      <c r="H135" s="51">
        <f>IF(A135="","",L134)</f>
        <v/>
      </c>
      <c r="I135" s="51">
        <f>IF(OR(H135="",G135=""),"",IFERROR(MIN(-PMT(G135,'Parametri'!$B$5*'Parametri'!$B$6,H135),H135+J135),""))</f>
        <v/>
      </c>
      <c r="J135" s="51">
        <f>IF(OR(H135="",G135=""),"",H135*G135)</f>
        <v/>
      </c>
      <c r="K135" s="51">
        <f>IF(OR(I135="",J135=""),"",I135-J135)</f>
        <v/>
      </c>
      <c r="L135" s="51">
        <f>IF(OR(H135="",K135=""),"",MAX(0,H135-K135))</f>
        <v/>
      </c>
      <c r="M135" s="51">
        <f>IF(OR(M134="",J135=""),"",M134+J135)</f>
        <v/>
      </c>
      <c r="N135" s="25">
        <f>IF(L135="","",IF(L135=0,"Estinta","Da pagare"))</f>
        <v/>
      </c>
      <c r="O135" s="25">
        <f>IF(F135="","",IF(F135&gt;='Parametri'!$B$11,"Allerta","Normale"))</f>
        <v/>
      </c>
    </row>
    <row r="136">
      <c r="A136" s="16">
        <f>IF(A135="","",IF(A135&lt;'Parametri'!$B$19,A135+1,""))</f>
        <v/>
      </c>
      <c r="B136" s="46">
        <f>IF(A136="","",IFERROR(EDATE(B135,1),""))</f>
        <v/>
      </c>
      <c r="C136" s="16">
        <f>IF(A136="","",IFERROR(ROUNDUP(A136/'Parametri'!$B$7,0),""))</f>
        <v/>
      </c>
      <c r="D136" s="47">
        <f>IF(C136="","",IFERROR(VLOOKUP(C136,'Parametri'!$A$22:$F$121,3,FALSE),""))</f>
        <v/>
      </c>
      <c r="E136" s="47">
        <f>IF(A136="","",'Parametri'!$B$8)</f>
        <v/>
      </c>
      <c r="F136" s="47">
        <f>IF(OR(D136="",E136=""),"",D136+E136)</f>
        <v/>
      </c>
      <c r="G136" s="47">
        <f>IF(F136="","",IFERROR(F136/'Parametri'!$B$6,""))</f>
        <v/>
      </c>
      <c r="H136" s="48">
        <f>IF(A136="","",L135)</f>
        <v/>
      </c>
      <c r="I136" s="48">
        <f>IF(OR(H136="",G136=""),"",IFERROR(MIN(-PMT(G136,'Parametri'!$B$5*'Parametri'!$B$6,H136),H136+J136),""))</f>
        <v/>
      </c>
      <c r="J136" s="48">
        <f>IF(OR(H136="",G136=""),"",H136*G136)</f>
        <v/>
      </c>
      <c r="K136" s="48">
        <f>IF(OR(I136="",J136=""),"",I136-J136)</f>
        <v/>
      </c>
      <c r="L136" s="48">
        <f>IF(OR(H136="",K136=""),"",MAX(0,H136-K136))</f>
        <v/>
      </c>
      <c r="M136" s="48">
        <f>IF(OR(M135="",J136=""),"",M135+J136)</f>
        <v/>
      </c>
      <c r="N136" s="20">
        <f>IF(L136="","",IF(L136=0,"Estinta","Da pagare"))</f>
        <v/>
      </c>
      <c r="O136" s="20">
        <f>IF(F136="","",IF(F136&gt;='Parametri'!$B$11,"Allerta","Normale"))</f>
        <v/>
      </c>
    </row>
    <row r="137">
      <c r="A137" s="21">
        <f>IF(A136="","",IF(A136&lt;'Parametri'!$B$19,A136+1,""))</f>
        <v/>
      </c>
      <c r="B137" s="49">
        <f>IF(A137="","",IFERROR(EDATE(B136,1),""))</f>
        <v/>
      </c>
      <c r="C137" s="21">
        <f>IF(A137="","",IFERROR(ROUNDUP(A137/'Parametri'!$B$7,0),""))</f>
        <v/>
      </c>
      <c r="D137" s="50">
        <f>IF(C137="","",IFERROR(VLOOKUP(C137,'Parametri'!$A$22:$F$121,3,FALSE),""))</f>
        <v/>
      </c>
      <c r="E137" s="50">
        <f>IF(A137="","",'Parametri'!$B$8)</f>
        <v/>
      </c>
      <c r="F137" s="50">
        <f>IF(OR(D137="",E137=""),"",D137+E137)</f>
        <v/>
      </c>
      <c r="G137" s="50">
        <f>IF(F137="","",IFERROR(F137/'Parametri'!$B$6,""))</f>
        <v/>
      </c>
      <c r="H137" s="51">
        <f>IF(A137="","",L136)</f>
        <v/>
      </c>
      <c r="I137" s="51">
        <f>IF(OR(H137="",G137=""),"",IFERROR(MIN(-PMT(G137,'Parametri'!$B$5*'Parametri'!$B$6,H137),H137+J137),""))</f>
        <v/>
      </c>
      <c r="J137" s="51">
        <f>IF(OR(H137="",G137=""),"",H137*G137)</f>
        <v/>
      </c>
      <c r="K137" s="51">
        <f>IF(OR(I137="",J137=""),"",I137-J137)</f>
        <v/>
      </c>
      <c r="L137" s="51">
        <f>IF(OR(H137="",K137=""),"",MAX(0,H137-K137))</f>
        <v/>
      </c>
      <c r="M137" s="51">
        <f>IF(OR(M136="",J137=""),"",M136+J137)</f>
        <v/>
      </c>
      <c r="N137" s="25">
        <f>IF(L137="","",IF(L137=0,"Estinta","Da pagare"))</f>
        <v/>
      </c>
      <c r="O137" s="25">
        <f>IF(F137="","",IF(F137&gt;='Parametri'!$B$11,"Allerta","Normale"))</f>
        <v/>
      </c>
    </row>
    <row r="138">
      <c r="A138" s="16">
        <f>IF(A137="","",IF(A137&lt;'Parametri'!$B$19,A137+1,""))</f>
        <v/>
      </c>
      <c r="B138" s="46">
        <f>IF(A138="","",IFERROR(EDATE(B137,1),""))</f>
        <v/>
      </c>
      <c r="C138" s="16">
        <f>IF(A138="","",IFERROR(ROUNDUP(A138/'Parametri'!$B$7,0),""))</f>
        <v/>
      </c>
      <c r="D138" s="47">
        <f>IF(C138="","",IFERROR(VLOOKUP(C138,'Parametri'!$A$22:$F$121,3,FALSE),""))</f>
        <v/>
      </c>
      <c r="E138" s="47">
        <f>IF(A138="","",'Parametri'!$B$8)</f>
        <v/>
      </c>
      <c r="F138" s="47">
        <f>IF(OR(D138="",E138=""),"",D138+E138)</f>
        <v/>
      </c>
      <c r="G138" s="47">
        <f>IF(F138="","",IFERROR(F138/'Parametri'!$B$6,""))</f>
        <v/>
      </c>
      <c r="H138" s="48">
        <f>IF(A138="","",L137)</f>
        <v/>
      </c>
      <c r="I138" s="48">
        <f>IF(OR(H138="",G138=""),"",IFERROR(MIN(-PMT(G138,'Parametri'!$B$5*'Parametri'!$B$6,H138),H138+J138),""))</f>
        <v/>
      </c>
      <c r="J138" s="48">
        <f>IF(OR(H138="",G138=""),"",H138*G138)</f>
        <v/>
      </c>
      <c r="K138" s="48">
        <f>IF(OR(I138="",J138=""),"",I138-J138)</f>
        <v/>
      </c>
      <c r="L138" s="48">
        <f>IF(OR(H138="",K138=""),"",MAX(0,H138-K138))</f>
        <v/>
      </c>
      <c r="M138" s="48">
        <f>IF(OR(M137="",J138=""),"",M137+J138)</f>
        <v/>
      </c>
      <c r="N138" s="20">
        <f>IF(L138="","",IF(L138=0,"Estinta","Da pagare"))</f>
        <v/>
      </c>
      <c r="O138" s="20">
        <f>IF(F138="","",IF(F138&gt;='Parametri'!$B$11,"Allerta","Normale"))</f>
        <v/>
      </c>
    </row>
    <row r="139">
      <c r="A139" s="21">
        <f>IF(A138="","",IF(A138&lt;'Parametri'!$B$19,A138+1,""))</f>
        <v/>
      </c>
      <c r="B139" s="49">
        <f>IF(A139="","",IFERROR(EDATE(B138,1),""))</f>
        <v/>
      </c>
      <c r="C139" s="21">
        <f>IF(A139="","",IFERROR(ROUNDUP(A139/'Parametri'!$B$7,0),""))</f>
        <v/>
      </c>
      <c r="D139" s="50">
        <f>IF(C139="","",IFERROR(VLOOKUP(C139,'Parametri'!$A$22:$F$121,3,FALSE),""))</f>
        <v/>
      </c>
      <c r="E139" s="50">
        <f>IF(A139="","",'Parametri'!$B$8)</f>
        <v/>
      </c>
      <c r="F139" s="50">
        <f>IF(OR(D139="",E139=""),"",D139+E139)</f>
        <v/>
      </c>
      <c r="G139" s="50">
        <f>IF(F139="","",IFERROR(F139/'Parametri'!$B$6,""))</f>
        <v/>
      </c>
      <c r="H139" s="51">
        <f>IF(A139="","",L138)</f>
        <v/>
      </c>
      <c r="I139" s="51">
        <f>IF(OR(H139="",G139=""),"",IFERROR(MIN(-PMT(G139,'Parametri'!$B$5*'Parametri'!$B$6,H139),H139+J139),""))</f>
        <v/>
      </c>
      <c r="J139" s="51">
        <f>IF(OR(H139="",G139=""),"",H139*G139)</f>
        <v/>
      </c>
      <c r="K139" s="51">
        <f>IF(OR(I139="",J139=""),"",I139-J139)</f>
        <v/>
      </c>
      <c r="L139" s="51">
        <f>IF(OR(H139="",K139=""),"",MAX(0,H139-K139))</f>
        <v/>
      </c>
      <c r="M139" s="51">
        <f>IF(OR(M138="",J139=""),"",M138+J139)</f>
        <v/>
      </c>
      <c r="N139" s="25">
        <f>IF(L139="","",IF(L139=0,"Estinta","Da pagare"))</f>
        <v/>
      </c>
      <c r="O139" s="25">
        <f>IF(F139="","",IF(F139&gt;='Parametri'!$B$11,"Allerta","Normale"))</f>
        <v/>
      </c>
    </row>
    <row r="140">
      <c r="A140" s="16">
        <f>IF(A139="","",IF(A139&lt;'Parametri'!$B$19,A139+1,""))</f>
        <v/>
      </c>
      <c r="B140" s="46">
        <f>IF(A140="","",IFERROR(EDATE(B139,1),""))</f>
        <v/>
      </c>
      <c r="C140" s="16">
        <f>IF(A140="","",IFERROR(ROUNDUP(A140/'Parametri'!$B$7,0),""))</f>
        <v/>
      </c>
      <c r="D140" s="47">
        <f>IF(C140="","",IFERROR(VLOOKUP(C140,'Parametri'!$A$22:$F$121,3,FALSE),""))</f>
        <v/>
      </c>
      <c r="E140" s="47">
        <f>IF(A140="","",'Parametri'!$B$8)</f>
        <v/>
      </c>
      <c r="F140" s="47">
        <f>IF(OR(D140="",E140=""),"",D140+E140)</f>
        <v/>
      </c>
      <c r="G140" s="47">
        <f>IF(F140="","",IFERROR(F140/'Parametri'!$B$6,""))</f>
        <v/>
      </c>
      <c r="H140" s="48">
        <f>IF(A140="","",L139)</f>
        <v/>
      </c>
      <c r="I140" s="48">
        <f>IF(OR(H140="",G140=""),"",IFERROR(MIN(-PMT(G140,'Parametri'!$B$5*'Parametri'!$B$6,H140),H140+J140),""))</f>
        <v/>
      </c>
      <c r="J140" s="48">
        <f>IF(OR(H140="",G140=""),"",H140*G140)</f>
        <v/>
      </c>
      <c r="K140" s="48">
        <f>IF(OR(I140="",J140=""),"",I140-J140)</f>
        <v/>
      </c>
      <c r="L140" s="48">
        <f>IF(OR(H140="",K140=""),"",MAX(0,H140-K140))</f>
        <v/>
      </c>
      <c r="M140" s="48">
        <f>IF(OR(M139="",J140=""),"",M139+J140)</f>
        <v/>
      </c>
      <c r="N140" s="20">
        <f>IF(L140="","",IF(L140=0,"Estinta","Da pagare"))</f>
        <v/>
      </c>
      <c r="O140" s="20">
        <f>IF(F140="","",IF(F140&gt;='Parametri'!$B$11,"Allerta","Normale"))</f>
        <v/>
      </c>
    </row>
    <row r="141">
      <c r="A141" s="21">
        <f>IF(A140="","",IF(A140&lt;'Parametri'!$B$19,A140+1,""))</f>
        <v/>
      </c>
      <c r="B141" s="49">
        <f>IF(A141="","",IFERROR(EDATE(B140,1),""))</f>
        <v/>
      </c>
      <c r="C141" s="21">
        <f>IF(A141="","",IFERROR(ROUNDUP(A141/'Parametri'!$B$7,0),""))</f>
        <v/>
      </c>
      <c r="D141" s="50">
        <f>IF(C141="","",IFERROR(VLOOKUP(C141,'Parametri'!$A$22:$F$121,3,FALSE),""))</f>
        <v/>
      </c>
      <c r="E141" s="50">
        <f>IF(A141="","",'Parametri'!$B$8)</f>
        <v/>
      </c>
      <c r="F141" s="50">
        <f>IF(OR(D141="",E141=""),"",D141+E141)</f>
        <v/>
      </c>
      <c r="G141" s="50">
        <f>IF(F141="","",IFERROR(F141/'Parametri'!$B$6,""))</f>
        <v/>
      </c>
      <c r="H141" s="51">
        <f>IF(A141="","",L140)</f>
        <v/>
      </c>
      <c r="I141" s="51">
        <f>IF(OR(H141="",G141=""),"",IFERROR(MIN(-PMT(G141,'Parametri'!$B$5*'Parametri'!$B$6,H141),H141+J141),""))</f>
        <v/>
      </c>
      <c r="J141" s="51">
        <f>IF(OR(H141="",G141=""),"",H141*G141)</f>
        <v/>
      </c>
      <c r="K141" s="51">
        <f>IF(OR(I141="",J141=""),"",I141-J141)</f>
        <v/>
      </c>
      <c r="L141" s="51">
        <f>IF(OR(H141="",K141=""),"",MAX(0,H141-K141))</f>
        <v/>
      </c>
      <c r="M141" s="51">
        <f>IF(OR(M140="",J141=""),"",M140+J141)</f>
        <v/>
      </c>
      <c r="N141" s="25">
        <f>IF(L141="","",IF(L141=0,"Estinta","Da pagare"))</f>
        <v/>
      </c>
      <c r="O141" s="25">
        <f>IF(F141="","",IF(F141&gt;='Parametri'!$B$11,"Allerta","Normale"))</f>
        <v/>
      </c>
    </row>
    <row r="142">
      <c r="A142" s="16">
        <f>IF(A141="","",IF(A141&lt;'Parametri'!$B$19,A141+1,""))</f>
        <v/>
      </c>
      <c r="B142" s="46">
        <f>IF(A142="","",IFERROR(EDATE(B141,1),""))</f>
        <v/>
      </c>
      <c r="C142" s="16">
        <f>IF(A142="","",IFERROR(ROUNDUP(A142/'Parametri'!$B$7,0),""))</f>
        <v/>
      </c>
      <c r="D142" s="47">
        <f>IF(C142="","",IFERROR(VLOOKUP(C142,'Parametri'!$A$22:$F$121,3,FALSE),""))</f>
        <v/>
      </c>
      <c r="E142" s="47">
        <f>IF(A142="","",'Parametri'!$B$8)</f>
        <v/>
      </c>
      <c r="F142" s="47">
        <f>IF(OR(D142="",E142=""),"",D142+E142)</f>
        <v/>
      </c>
      <c r="G142" s="47">
        <f>IF(F142="","",IFERROR(F142/'Parametri'!$B$6,""))</f>
        <v/>
      </c>
      <c r="H142" s="48">
        <f>IF(A142="","",L141)</f>
        <v/>
      </c>
      <c r="I142" s="48">
        <f>IF(OR(H142="",G142=""),"",IFERROR(MIN(-PMT(G142,'Parametri'!$B$5*'Parametri'!$B$6,H142),H142+J142),""))</f>
        <v/>
      </c>
      <c r="J142" s="48">
        <f>IF(OR(H142="",G142=""),"",H142*G142)</f>
        <v/>
      </c>
      <c r="K142" s="48">
        <f>IF(OR(I142="",J142=""),"",I142-J142)</f>
        <v/>
      </c>
      <c r="L142" s="48">
        <f>IF(OR(H142="",K142=""),"",MAX(0,H142-K142))</f>
        <v/>
      </c>
      <c r="M142" s="48">
        <f>IF(OR(M141="",J142=""),"",M141+J142)</f>
        <v/>
      </c>
      <c r="N142" s="20">
        <f>IF(L142="","",IF(L142=0,"Estinta","Da pagare"))</f>
        <v/>
      </c>
      <c r="O142" s="20">
        <f>IF(F142="","",IF(F142&gt;='Parametri'!$B$11,"Allerta","Normale"))</f>
        <v/>
      </c>
    </row>
    <row r="143">
      <c r="A143" s="21">
        <f>IF(A142="","",IF(A142&lt;'Parametri'!$B$19,A142+1,""))</f>
        <v/>
      </c>
      <c r="B143" s="49">
        <f>IF(A143="","",IFERROR(EDATE(B142,1),""))</f>
        <v/>
      </c>
      <c r="C143" s="21">
        <f>IF(A143="","",IFERROR(ROUNDUP(A143/'Parametri'!$B$7,0),""))</f>
        <v/>
      </c>
      <c r="D143" s="50">
        <f>IF(C143="","",IFERROR(VLOOKUP(C143,'Parametri'!$A$22:$F$121,3,FALSE),""))</f>
        <v/>
      </c>
      <c r="E143" s="50">
        <f>IF(A143="","",'Parametri'!$B$8)</f>
        <v/>
      </c>
      <c r="F143" s="50">
        <f>IF(OR(D143="",E143=""),"",D143+E143)</f>
        <v/>
      </c>
      <c r="G143" s="50">
        <f>IF(F143="","",IFERROR(F143/'Parametri'!$B$6,""))</f>
        <v/>
      </c>
      <c r="H143" s="51">
        <f>IF(A143="","",L142)</f>
        <v/>
      </c>
      <c r="I143" s="51">
        <f>IF(OR(H143="",G143=""),"",IFERROR(MIN(-PMT(G143,'Parametri'!$B$5*'Parametri'!$B$6,H143),H143+J143),""))</f>
        <v/>
      </c>
      <c r="J143" s="51">
        <f>IF(OR(H143="",G143=""),"",H143*G143)</f>
        <v/>
      </c>
      <c r="K143" s="51">
        <f>IF(OR(I143="",J143=""),"",I143-J143)</f>
        <v/>
      </c>
      <c r="L143" s="51">
        <f>IF(OR(H143="",K143=""),"",MAX(0,H143-K143))</f>
        <v/>
      </c>
      <c r="M143" s="51">
        <f>IF(OR(M142="",J143=""),"",M142+J143)</f>
        <v/>
      </c>
      <c r="N143" s="25">
        <f>IF(L143="","",IF(L143=0,"Estinta","Da pagare"))</f>
        <v/>
      </c>
      <c r="O143" s="25">
        <f>IF(F143="","",IF(F143&gt;='Parametri'!$B$11,"Allerta","Normale"))</f>
        <v/>
      </c>
    </row>
    <row r="144">
      <c r="A144" s="16">
        <f>IF(A143="","",IF(A143&lt;'Parametri'!$B$19,A143+1,""))</f>
        <v/>
      </c>
      <c r="B144" s="46">
        <f>IF(A144="","",IFERROR(EDATE(B143,1),""))</f>
        <v/>
      </c>
      <c r="C144" s="16">
        <f>IF(A144="","",IFERROR(ROUNDUP(A144/'Parametri'!$B$7,0),""))</f>
        <v/>
      </c>
      <c r="D144" s="47">
        <f>IF(C144="","",IFERROR(VLOOKUP(C144,'Parametri'!$A$22:$F$121,3,FALSE),""))</f>
        <v/>
      </c>
      <c r="E144" s="47">
        <f>IF(A144="","",'Parametri'!$B$8)</f>
        <v/>
      </c>
      <c r="F144" s="47">
        <f>IF(OR(D144="",E144=""),"",D144+E144)</f>
        <v/>
      </c>
      <c r="G144" s="47">
        <f>IF(F144="","",IFERROR(F144/'Parametri'!$B$6,""))</f>
        <v/>
      </c>
      <c r="H144" s="48">
        <f>IF(A144="","",L143)</f>
        <v/>
      </c>
      <c r="I144" s="48">
        <f>IF(OR(H144="",G144=""),"",IFERROR(MIN(-PMT(G144,'Parametri'!$B$5*'Parametri'!$B$6,H144),H144+J144),""))</f>
        <v/>
      </c>
      <c r="J144" s="48">
        <f>IF(OR(H144="",G144=""),"",H144*G144)</f>
        <v/>
      </c>
      <c r="K144" s="48">
        <f>IF(OR(I144="",J144=""),"",I144-J144)</f>
        <v/>
      </c>
      <c r="L144" s="48">
        <f>IF(OR(H144="",K144=""),"",MAX(0,H144-K144))</f>
        <v/>
      </c>
      <c r="M144" s="48">
        <f>IF(OR(M143="",J144=""),"",M143+J144)</f>
        <v/>
      </c>
      <c r="N144" s="20">
        <f>IF(L144="","",IF(L144=0,"Estinta","Da pagare"))</f>
        <v/>
      </c>
      <c r="O144" s="20">
        <f>IF(F144="","",IF(F144&gt;='Parametri'!$B$11,"Allerta","Normale"))</f>
        <v/>
      </c>
    </row>
    <row r="145">
      <c r="A145" s="21">
        <f>IF(A144="","",IF(A144&lt;'Parametri'!$B$19,A144+1,""))</f>
        <v/>
      </c>
      <c r="B145" s="49">
        <f>IF(A145="","",IFERROR(EDATE(B144,1),""))</f>
        <v/>
      </c>
      <c r="C145" s="21">
        <f>IF(A145="","",IFERROR(ROUNDUP(A145/'Parametri'!$B$7,0),""))</f>
        <v/>
      </c>
      <c r="D145" s="50">
        <f>IF(C145="","",IFERROR(VLOOKUP(C145,'Parametri'!$A$22:$F$121,3,FALSE),""))</f>
        <v/>
      </c>
      <c r="E145" s="50">
        <f>IF(A145="","",'Parametri'!$B$8)</f>
        <v/>
      </c>
      <c r="F145" s="50">
        <f>IF(OR(D145="",E145=""),"",D145+E145)</f>
        <v/>
      </c>
      <c r="G145" s="50">
        <f>IF(F145="","",IFERROR(F145/'Parametri'!$B$6,""))</f>
        <v/>
      </c>
      <c r="H145" s="51">
        <f>IF(A145="","",L144)</f>
        <v/>
      </c>
      <c r="I145" s="51">
        <f>IF(OR(H145="",G145=""),"",IFERROR(MIN(-PMT(G145,'Parametri'!$B$5*'Parametri'!$B$6,H145),H145+J145),""))</f>
        <v/>
      </c>
      <c r="J145" s="51">
        <f>IF(OR(H145="",G145=""),"",H145*G145)</f>
        <v/>
      </c>
      <c r="K145" s="51">
        <f>IF(OR(I145="",J145=""),"",I145-J145)</f>
        <v/>
      </c>
      <c r="L145" s="51">
        <f>IF(OR(H145="",K145=""),"",MAX(0,H145-K145))</f>
        <v/>
      </c>
      <c r="M145" s="51">
        <f>IF(OR(M144="",J145=""),"",M144+J145)</f>
        <v/>
      </c>
      <c r="N145" s="25">
        <f>IF(L145="","",IF(L145=0,"Estinta","Da pagare"))</f>
        <v/>
      </c>
      <c r="O145" s="25">
        <f>IF(F145="","",IF(F145&gt;='Parametri'!$B$11,"Allerta","Normale"))</f>
        <v/>
      </c>
    </row>
    <row r="146">
      <c r="A146" s="16">
        <f>IF(A145="","",IF(A145&lt;'Parametri'!$B$19,A145+1,""))</f>
        <v/>
      </c>
      <c r="B146" s="46">
        <f>IF(A146="","",IFERROR(EDATE(B145,1),""))</f>
        <v/>
      </c>
      <c r="C146" s="16">
        <f>IF(A146="","",IFERROR(ROUNDUP(A146/'Parametri'!$B$7,0),""))</f>
        <v/>
      </c>
      <c r="D146" s="47">
        <f>IF(C146="","",IFERROR(VLOOKUP(C146,'Parametri'!$A$22:$F$121,3,FALSE),""))</f>
        <v/>
      </c>
      <c r="E146" s="47">
        <f>IF(A146="","",'Parametri'!$B$8)</f>
        <v/>
      </c>
      <c r="F146" s="47">
        <f>IF(OR(D146="",E146=""),"",D146+E146)</f>
        <v/>
      </c>
      <c r="G146" s="47">
        <f>IF(F146="","",IFERROR(F146/'Parametri'!$B$6,""))</f>
        <v/>
      </c>
      <c r="H146" s="48">
        <f>IF(A146="","",L145)</f>
        <v/>
      </c>
      <c r="I146" s="48">
        <f>IF(OR(H146="",G146=""),"",IFERROR(MIN(-PMT(G146,'Parametri'!$B$5*'Parametri'!$B$6,H146),H146+J146),""))</f>
        <v/>
      </c>
      <c r="J146" s="48">
        <f>IF(OR(H146="",G146=""),"",H146*G146)</f>
        <v/>
      </c>
      <c r="K146" s="48">
        <f>IF(OR(I146="",J146=""),"",I146-J146)</f>
        <v/>
      </c>
      <c r="L146" s="48">
        <f>IF(OR(H146="",K146=""),"",MAX(0,H146-K146))</f>
        <v/>
      </c>
      <c r="M146" s="48">
        <f>IF(OR(M145="",J146=""),"",M145+J146)</f>
        <v/>
      </c>
      <c r="N146" s="20">
        <f>IF(L146="","",IF(L146=0,"Estinta","Da pagare"))</f>
        <v/>
      </c>
      <c r="O146" s="20">
        <f>IF(F146="","",IF(F146&gt;='Parametri'!$B$11,"Allerta","Normale"))</f>
        <v/>
      </c>
    </row>
    <row r="147">
      <c r="A147" s="21">
        <f>IF(A146="","",IF(A146&lt;'Parametri'!$B$19,A146+1,""))</f>
        <v/>
      </c>
      <c r="B147" s="49">
        <f>IF(A147="","",IFERROR(EDATE(B146,1),""))</f>
        <v/>
      </c>
      <c r="C147" s="21">
        <f>IF(A147="","",IFERROR(ROUNDUP(A147/'Parametri'!$B$7,0),""))</f>
        <v/>
      </c>
      <c r="D147" s="50">
        <f>IF(C147="","",IFERROR(VLOOKUP(C147,'Parametri'!$A$22:$F$121,3,FALSE),""))</f>
        <v/>
      </c>
      <c r="E147" s="50">
        <f>IF(A147="","",'Parametri'!$B$8)</f>
        <v/>
      </c>
      <c r="F147" s="50">
        <f>IF(OR(D147="",E147=""),"",D147+E147)</f>
        <v/>
      </c>
      <c r="G147" s="50">
        <f>IF(F147="","",IFERROR(F147/'Parametri'!$B$6,""))</f>
        <v/>
      </c>
      <c r="H147" s="51">
        <f>IF(A147="","",L146)</f>
        <v/>
      </c>
      <c r="I147" s="51">
        <f>IF(OR(H147="",G147=""),"",IFERROR(MIN(-PMT(G147,'Parametri'!$B$5*'Parametri'!$B$6,H147),H147+J147),""))</f>
        <v/>
      </c>
      <c r="J147" s="51">
        <f>IF(OR(H147="",G147=""),"",H147*G147)</f>
        <v/>
      </c>
      <c r="K147" s="51">
        <f>IF(OR(I147="",J147=""),"",I147-J147)</f>
        <v/>
      </c>
      <c r="L147" s="51">
        <f>IF(OR(H147="",K147=""),"",MAX(0,H147-K147))</f>
        <v/>
      </c>
      <c r="M147" s="51">
        <f>IF(OR(M146="",J147=""),"",M146+J147)</f>
        <v/>
      </c>
      <c r="N147" s="25">
        <f>IF(L147="","",IF(L147=0,"Estinta","Da pagare"))</f>
        <v/>
      </c>
      <c r="O147" s="25">
        <f>IF(F147="","",IF(F147&gt;='Parametri'!$B$11,"Allerta","Normale"))</f>
        <v/>
      </c>
    </row>
    <row r="148">
      <c r="A148" s="16">
        <f>IF(A147="","",IF(A147&lt;'Parametri'!$B$19,A147+1,""))</f>
        <v/>
      </c>
      <c r="B148" s="46">
        <f>IF(A148="","",IFERROR(EDATE(B147,1),""))</f>
        <v/>
      </c>
      <c r="C148" s="16">
        <f>IF(A148="","",IFERROR(ROUNDUP(A148/'Parametri'!$B$7,0),""))</f>
        <v/>
      </c>
      <c r="D148" s="47">
        <f>IF(C148="","",IFERROR(VLOOKUP(C148,'Parametri'!$A$22:$F$121,3,FALSE),""))</f>
        <v/>
      </c>
      <c r="E148" s="47">
        <f>IF(A148="","",'Parametri'!$B$8)</f>
        <v/>
      </c>
      <c r="F148" s="47">
        <f>IF(OR(D148="",E148=""),"",D148+E148)</f>
        <v/>
      </c>
      <c r="G148" s="47">
        <f>IF(F148="","",IFERROR(F148/'Parametri'!$B$6,""))</f>
        <v/>
      </c>
      <c r="H148" s="48">
        <f>IF(A148="","",L147)</f>
        <v/>
      </c>
      <c r="I148" s="48">
        <f>IF(OR(H148="",G148=""),"",IFERROR(MIN(-PMT(G148,'Parametri'!$B$5*'Parametri'!$B$6,H148),H148+J148),""))</f>
        <v/>
      </c>
      <c r="J148" s="48">
        <f>IF(OR(H148="",G148=""),"",H148*G148)</f>
        <v/>
      </c>
      <c r="K148" s="48">
        <f>IF(OR(I148="",J148=""),"",I148-J148)</f>
        <v/>
      </c>
      <c r="L148" s="48">
        <f>IF(OR(H148="",K148=""),"",MAX(0,H148-K148))</f>
        <v/>
      </c>
      <c r="M148" s="48">
        <f>IF(OR(M147="",J148=""),"",M147+J148)</f>
        <v/>
      </c>
      <c r="N148" s="20">
        <f>IF(L148="","",IF(L148=0,"Estinta","Da pagare"))</f>
        <v/>
      </c>
      <c r="O148" s="20">
        <f>IF(F148="","",IF(F148&gt;='Parametri'!$B$11,"Allerta","Normale"))</f>
        <v/>
      </c>
    </row>
    <row r="149">
      <c r="A149" s="21">
        <f>IF(A148="","",IF(A148&lt;'Parametri'!$B$19,A148+1,""))</f>
        <v/>
      </c>
      <c r="B149" s="49">
        <f>IF(A149="","",IFERROR(EDATE(B148,1),""))</f>
        <v/>
      </c>
      <c r="C149" s="21">
        <f>IF(A149="","",IFERROR(ROUNDUP(A149/'Parametri'!$B$7,0),""))</f>
        <v/>
      </c>
      <c r="D149" s="50">
        <f>IF(C149="","",IFERROR(VLOOKUP(C149,'Parametri'!$A$22:$F$121,3,FALSE),""))</f>
        <v/>
      </c>
      <c r="E149" s="50">
        <f>IF(A149="","",'Parametri'!$B$8)</f>
        <v/>
      </c>
      <c r="F149" s="50">
        <f>IF(OR(D149="",E149=""),"",D149+E149)</f>
        <v/>
      </c>
      <c r="G149" s="50">
        <f>IF(F149="","",IFERROR(F149/'Parametri'!$B$6,""))</f>
        <v/>
      </c>
      <c r="H149" s="51">
        <f>IF(A149="","",L148)</f>
        <v/>
      </c>
      <c r="I149" s="51">
        <f>IF(OR(H149="",G149=""),"",IFERROR(MIN(-PMT(G149,'Parametri'!$B$5*'Parametri'!$B$6,H149),H149+J149),""))</f>
        <v/>
      </c>
      <c r="J149" s="51">
        <f>IF(OR(H149="",G149=""),"",H149*G149)</f>
        <v/>
      </c>
      <c r="K149" s="51">
        <f>IF(OR(I149="",J149=""),"",I149-J149)</f>
        <v/>
      </c>
      <c r="L149" s="51">
        <f>IF(OR(H149="",K149=""),"",MAX(0,H149-K149))</f>
        <v/>
      </c>
      <c r="M149" s="51">
        <f>IF(OR(M148="",J149=""),"",M148+J149)</f>
        <v/>
      </c>
      <c r="N149" s="25">
        <f>IF(L149="","",IF(L149=0,"Estinta","Da pagare"))</f>
        <v/>
      </c>
      <c r="O149" s="25">
        <f>IF(F149="","",IF(F149&gt;='Parametri'!$B$11,"Allerta","Normale"))</f>
        <v/>
      </c>
    </row>
    <row r="150">
      <c r="A150" s="16">
        <f>IF(A149="","",IF(A149&lt;'Parametri'!$B$19,A149+1,""))</f>
        <v/>
      </c>
      <c r="B150" s="46">
        <f>IF(A150="","",IFERROR(EDATE(B149,1),""))</f>
        <v/>
      </c>
      <c r="C150" s="16">
        <f>IF(A150="","",IFERROR(ROUNDUP(A150/'Parametri'!$B$7,0),""))</f>
        <v/>
      </c>
      <c r="D150" s="47">
        <f>IF(C150="","",IFERROR(VLOOKUP(C150,'Parametri'!$A$22:$F$121,3,FALSE),""))</f>
        <v/>
      </c>
      <c r="E150" s="47">
        <f>IF(A150="","",'Parametri'!$B$8)</f>
        <v/>
      </c>
      <c r="F150" s="47">
        <f>IF(OR(D150="",E150=""),"",D150+E150)</f>
        <v/>
      </c>
      <c r="G150" s="47">
        <f>IF(F150="","",IFERROR(F150/'Parametri'!$B$6,""))</f>
        <v/>
      </c>
      <c r="H150" s="48">
        <f>IF(A150="","",L149)</f>
        <v/>
      </c>
      <c r="I150" s="48">
        <f>IF(OR(H150="",G150=""),"",IFERROR(MIN(-PMT(G150,'Parametri'!$B$5*'Parametri'!$B$6,H150),H150+J150),""))</f>
        <v/>
      </c>
      <c r="J150" s="48">
        <f>IF(OR(H150="",G150=""),"",H150*G150)</f>
        <v/>
      </c>
      <c r="K150" s="48">
        <f>IF(OR(I150="",J150=""),"",I150-J150)</f>
        <v/>
      </c>
      <c r="L150" s="48">
        <f>IF(OR(H150="",K150=""),"",MAX(0,H150-K150))</f>
        <v/>
      </c>
      <c r="M150" s="48">
        <f>IF(OR(M149="",J150=""),"",M149+J150)</f>
        <v/>
      </c>
      <c r="N150" s="20">
        <f>IF(L150="","",IF(L150=0,"Estinta","Da pagare"))</f>
        <v/>
      </c>
      <c r="O150" s="20">
        <f>IF(F150="","",IF(F150&gt;='Parametri'!$B$11,"Allerta","Normale"))</f>
        <v/>
      </c>
    </row>
    <row r="151">
      <c r="A151" s="21">
        <f>IF(A150="","",IF(A150&lt;'Parametri'!$B$19,A150+1,""))</f>
        <v/>
      </c>
      <c r="B151" s="49">
        <f>IF(A151="","",IFERROR(EDATE(B150,1),""))</f>
        <v/>
      </c>
      <c r="C151" s="21">
        <f>IF(A151="","",IFERROR(ROUNDUP(A151/'Parametri'!$B$7,0),""))</f>
        <v/>
      </c>
      <c r="D151" s="50">
        <f>IF(C151="","",IFERROR(VLOOKUP(C151,'Parametri'!$A$22:$F$121,3,FALSE),""))</f>
        <v/>
      </c>
      <c r="E151" s="50">
        <f>IF(A151="","",'Parametri'!$B$8)</f>
        <v/>
      </c>
      <c r="F151" s="50">
        <f>IF(OR(D151="",E151=""),"",D151+E151)</f>
        <v/>
      </c>
      <c r="G151" s="50">
        <f>IF(F151="","",IFERROR(F151/'Parametri'!$B$6,""))</f>
        <v/>
      </c>
      <c r="H151" s="51">
        <f>IF(A151="","",L150)</f>
        <v/>
      </c>
      <c r="I151" s="51">
        <f>IF(OR(H151="",G151=""),"",IFERROR(MIN(-PMT(G151,'Parametri'!$B$5*'Parametri'!$B$6,H151),H151+J151),""))</f>
        <v/>
      </c>
      <c r="J151" s="51">
        <f>IF(OR(H151="",G151=""),"",H151*G151)</f>
        <v/>
      </c>
      <c r="K151" s="51">
        <f>IF(OR(I151="",J151=""),"",I151-J151)</f>
        <v/>
      </c>
      <c r="L151" s="51">
        <f>IF(OR(H151="",K151=""),"",MAX(0,H151-K151))</f>
        <v/>
      </c>
      <c r="M151" s="51">
        <f>IF(OR(M150="",J151=""),"",M150+J151)</f>
        <v/>
      </c>
      <c r="N151" s="25">
        <f>IF(L151="","",IF(L151=0,"Estinta","Da pagare"))</f>
        <v/>
      </c>
      <c r="O151" s="25">
        <f>IF(F151="","",IF(F151&gt;='Parametri'!$B$11,"Allerta","Normale"))</f>
        <v/>
      </c>
    </row>
    <row r="152">
      <c r="A152" s="16">
        <f>IF(A151="","",IF(A151&lt;'Parametri'!$B$19,A151+1,""))</f>
        <v/>
      </c>
      <c r="B152" s="46">
        <f>IF(A152="","",IFERROR(EDATE(B151,1),""))</f>
        <v/>
      </c>
      <c r="C152" s="16">
        <f>IF(A152="","",IFERROR(ROUNDUP(A152/'Parametri'!$B$7,0),""))</f>
        <v/>
      </c>
      <c r="D152" s="47">
        <f>IF(C152="","",IFERROR(VLOOKUP(C152,'Parametri'!$A$22:$F$121,3,FALSE),""))</f>
        <v/>
      </c>
      <c r="E152" s="47">
        <f>IF(A152="","",'Parametri'!$B$8)</f>
        <v/>
      </c>
      <c r="F152" s="47">
        <f>IF(OR(D152="",E152=""),"",D152+E152)</f>
        <v/>
      </c>
      <c r="G152" s="47">
        <f>IF(F152="","",IFERROR(F152/'Parametri'!$B$6,""))</f>
        <v/>
      </c>
      <c r="H152" s="48">
        <f>IF(A152="","",L151)</f>
        <v/>
      </c>
      <c r="I152" s="48">
        <f>IF(OR(H152="",G152=""),"",IFERROR(MIN(-PMT(G152,'Parametri'!$B$5*'Parametri'!$B$6,H152),H152+J152),""))</f>
        <v/>
      </c>
      <c r="J152" s="48">
        <f>IF(OR(H152="",G152=""),"",H152*G152)</f>
        <v/>
      </c>
      <c r="K152" s="48">
        <f>IF(OR(I152="",J152=""),"",I152-J152)</f>
        <v/>
      </c>
      <c r="L152" s="48">
        <f>IF(OR(H152="",K152=""),"",MAX(0,H152-K152))</f>
        <v/>
      </c>
      <c r="M152" s="48">
        <f>IF(OR(M151="",J152=""),"",M151+J152)</f>
        <v/>
      </c>
      <c r="N152" s="20">
        <f>IF(L152="","",IF(L152=0,"Estinta","Da pagare"))</f>
        <v/>
      </c>
      <c r="O152" s="20">
        <f>IF(F152="","",IF(F152&gt;='Parametri'!$B$11,"Allerta","Normale"))</f>
        <v/>
      </c>
    </row>
    <row r="153">
      <c r="A153" s="21">
        <f>IF(A152="","",IF(A152&lt;'Parametri'!$B$19,A152+1,""))</f>
        <v/>
      </c>
      <c r="B153" s="49">
        <f>IF(A153="","",IFERROR(EDATE(B152,1),""))</f>
        <v/>
      </c>
      <c r="C153" s="21">
        <f>IF(A153="","",IFERROR(ROUNDUP(A153/'Parametri'!$B$7,0),""))</f>
        <v/>
      </c>
      <c r="D153" s="50">
        <f>IF(C153="","",IFERROR(VLOOKUP(C153,'Parametri'!$A$22:$F$121,3,FALSE),""))</f>
        <v/>
      </c>
      <c r="E153" s="50">
        <f>IF(A153="","",'Parametri'!$B$8)</f>
        <v/>
      </c>
      <c r="F153" s="50">
        <f>IF(OR(D153="",E153=""),"",D153+E153)</f>
        <v/>
      </c>
      <c r="G153" s="50">
        <f>IF(F153="","",IFERROR(F153/'Parametri'!$B$6,""))</f>
        <v/>
      </c>
      <c r="H153" s="51">
        <f>IF(A153="","",L152)</f>
        <v/>
      </c>
      <c r="I153" s="51">
        <f>IF(OR(H153="",G153=""),"",IFERROR(MIN(-PMT(G153,'Parametri'!$B$5*'Parametri'!$B$6,H153),H153+J153),""))</f>
        <v/>
      </c>
      <c r="J153" s="51">
        <f>IF(OR(H153="",G153=""),"",H153*G153)</f>
        <v/>
      </c>
      <c r="K153" s="51">
        <f>IF(OR(I153="",J153=""),"",I153-J153)</f>
        <v/>
      </c>
      <c r="L153" s="51">
        <f>IF(OR(H153="",K153=""),"",MAX(0,H153-K153))</f>
        <v/>
      </c>
      <c r="M153" s="51">
        <f>IF(OR(M152="",J153=""),"",M152+J153)</f>
        <v/>
      </c>
      <c r="N153" s="25">
        <f>IF(L153="","",IF(L153=0,"Estinta","Da pagare"))</f>
        <v/>
      </c>
      <c r="O153" s="25">
        <f>IF(F153="","",IF(F153&gt;='Parametri'!$B$11,"Allerta","Normale"))</f>
        <v/>
      </c>
    </row>
    <row r="154">
      <c r="A154" s="16">
        <f>IF(A153="","",IF(A153&lt;'Parametri'!$B$19,A153+1,""))</f>
        <v/>
      </c>
      <c r="B154" s="46">
        <f>IF(A154="","",IFERROR(EDATE(B153,1),""))</f>
        <v/>
      </c>
      <c r="C154" s="16">
        <f>IF(A154="","",IFERROR(ROUNDUP(A154/'Parametri'!$B$7,0),""))</f>
        <v/>
      </c>
      <c r="D154" s="47">
        <f>IF(C154="","",IFERROR(VLOOKUP(C154,'Parametri'!$A$22:$F$121,3,FALSE),""))</f>
        <v/>
      </c>
      <c r="E154" s="47">
        <f>IF(A154="","",'Parametri'!$B$8)</f>
        <v/>
      </c>
      <c r="F154" s="47">
        <f>IF(OR(D154="",E154=""),"",D154+E154)</f>
        <v/>
      </c>
      <c r="G154" s="47">
        <f>IF(F154="","",IFERROR(F154/'Parametri'!$B$6,""))</f>
        <v/>
      </c>
      <c r="H154" s="48">
        <f>IF(A154="","",L153)</f>
        <v/>
      </c>
      <c r="I154" s="48">
        <f>IF(OR(H154="",G154=""),"",IFERROR(MIN(-PMT(G154,'Parametri'!$B$5*'Parametri'!$B$6,H154),H154+J154),""))</f>
        <v/>
      </c>
      <c r="J154" s="48">
        <f>IF(OR(H154="",G154=""),"",H154*G154)</f>
        <v/>
      </c>
      <c r="K154" s="48">
        <f>IF(OR(I154="",J154=""),"",I154-J154)</f>
        <v/>
      </c>
      <c r="L154" s="48">
        <f>IF(OR(H154="",K154=""),"",MAX(0,H154-K154))</f>
        <v/>
      </c>
      <c r="M154" s="48">
        <f>IF(OR(M153="",J154=""),"",M153+J154)</f>
        <v/>
      </c>
      <c r="N154" s="20">
        <f>IF(L154="","",IF(L154=0,"Estinta","Da pagare"))</f>
        <v/>
      </c>
      <c r="O154" s="20">
        <f>IF(F154="","",IF(F154&gt;='Parametri'!$B$11,"Allerta","Normale"))</f>
        <v/>
      </c>
    </row>
    <row r="155">
      <c r="A155" s="21">
        <f>IF(A154="","",IF(A154&lt;'Parametri'!$B$19,A154+1,""))</f>
        <v/>
      </c>
      <c r="B155" s="49">
        <f>IF(A155="","",IFERROR(EDATE(B154,1),""))</f>
        <v/>
      </c>
      <c r="C155" s="21">
        <f>IF(A155="","",IFERROR(ROUNDUP(A155/'Parametri'!$B$7,0),""))</f>
        <v/>
      </c>
      <c r="D155" s="50">
        <f>IF(C155="","",IFERROR(VLOOKUP(C155,'Parametri'!$A$22:$F$121,3,FALSE),""))</f>
        <v/>
      </c>
      <c r="E155" s="50">
        <f>IF(A155="","",'Parametri'!$B$8)</f>
        <v/>
      </c>
      <c r="F155" s="50">
        <f>IF(OR(D155="",E155=""),"",D155+E155)</f>
        <v/>
      </c>
      <c r="G155" s="50">
        <f>IF(F155="","",IFERROR(F155/'Parametri'!$B$6,""))</f>
        <v/>
      </c>
      <c r="H155" s="51">
        <f>IF(A155="","",L154)</f>
        <v/>
      </c>
      <c r="I155" s="51">
        <f>IF(OR(H155="",G155=""),"",IFERROR(MIN(-PMT(G155,'Parametri'!$B$5*'Parametri'!$B$6,H155),H155+J155),""))</f>
        <v/>
      </c>
      <c r="J155" s="51">
        <f>IF(OR(H155="",G155=""),"",H155*G155)</f>
        <v/>
      </c>
      <c r="K155" s="51">
        <f>IF(OR(I155="",J155=""),"",I155-J155)</f>
        <v/>
      </c>
      <c r="L155" s="51">
        <f>IF(OR(H155="",K155=""),"",MAX(0,H155-K155))</f>
        <v/>
      </c>
      <c r="M155" s="51">
        <f>IF(OR(M154="",J155=""),"",M154+J155)</f>
        <v/>
      </c>
      <c r="N155" s="25">
        <f>IF(L155="","",IF(L155=0,"Estinta","Da pagare"))</f>
        <v/>
      </c>
      <c r="O155" s="25">
        <f>IF(F155="","",IF(F155&gt;='Parametri'!$B$11,"Allerta","Normale"))</f>
        <v/>
      </c>
    </row>
    <row r="156">
      <c r="A156" s="16">
        <f>IF(A155="","",IF(A155&lt;'Parametri'!$B$19,A155+1,""))</f>
        <v/>
      </c>
      <c r="B156" s="46">
        <f>IF(A156="","",IFERROR(EDATE(B155,1),""))</f>
        <v/>
      </c>
      <c r="C156" s="16">
        <f>IF(A156="","",IFERROR(ROUNDUP(A156/'Parametri'!$B$7,0),""))</f>
        <v/>
      </c>
      <c r="D156" s="47">
        <f>IF(C156="","",IFERROR(VLOOKUP(C156,'Parametri'!$A$22:$F$121,3,FALSE),""))</f>
        <v/>
      </c>
      <c r="E156" s="47">
        <f>IF(A156="","",'Parametri'!$B$8)</f>
        <v/>
      </c>
      <c r="F156" s="47">
        <f>IF(OR(D156="",E156=""),"",D156+E156)</f>
        <v/>
      </c>
      <c r="G156" s="47">
        <f>IF(F156="","",IFERROR(F156/'Parametri'!$B$6,""))</f>
        <v/>
      </c>
      <c r="H156" s="48">
        <f>IF(A156="","",L155)</f>
        <v/>
      </c>
      <c r="I156" s="48">
        <f>IF(OR(H156="",G156=""),"",IFERROR(MIN(-PMT(G156,'Parametri'!$B$5*'Parametri'!$B$6,H156),H156+J156),""))</f>
        <v/>
      </c>
      <c r="J156" s="48">
        <f>IF(OR(H156="",G156=""),"",H156*G156)</f>
        <v/>
      </c>
      <c r="K156" s="48">
        <f>IF(OR(I156="",J156=""),"",I156-J156)</f>
        <v/>
      </c>
      <c r="L156" s="48">
        <f>IF(OR(H156="",K156=""),"",MAX(0,H156-K156))</f>
        <v/>
      </c>
      <c r="M156" s="48">
        <f>IF(OR(M155="",J156=""),"",M155+J156)</f>
        <v/>
      </c>
      <c r="N156" s="20">
        <f>IF(L156="","",IF(L156=0,"Estinta","Da pagare"))</f>
        <v/>
      </c>
      <c r="O156" s="20">
        <f>IF(F156="","",IF(F156&gt;='Parametri'!$B$11,"Allerta","Normale"))</f>
        <v/>
      </c>
    </row>
    <row r="157">
      <c r="A157" s="21">
        <f>IF(A156="","",IF(A156&lt;'Parametri'!$B$19,A156+1,""))</f>
        <v/>
      </c>
      <c r="B157" s="49">
        <f>IF(A157="","",IFERROR(EDATE(B156,1),""))</f>
        <v/>
      </c>
      <c r="C157" s="21">
        <f>IF(A157="","",IFERROR(ROUNDUP(A157/'Parametri'!$B$7,0),""))</f>
        <v/>
      </c>
      <c r="D157" s="50">
        <f>IF(C157="","",IFERROR(VLOOKUP(C157,'Parametri'!$A$22:$F$121,3,FALSE),""))</f>
        <v/>
      </c>
      <c r="E157" s="50">
        <f>IF(A157="","",'Parametri'!$B$8)</f>
        <v/>
      </c>
      <c r="F157" s="50">
        <f>IF(OR(D157="",E157=""),"",D157+E157)</f>
        <v/>
      </c>
      <c r="G157" s="50">
        <f>IF(F157="","",IFERROR(F157/'Parametri'!$B$6,""))</f>
        <v/>
      </c>
      <c r="H157" s="51">
        <f>IF(A157="","",L156)</f>
        <v/>
      </c>
      <c r="I157" s="51">
        <f>IF(OR(H157="",G157=""),"",IFERROR(MIN(-PMT(G157,'Parametri'!$B$5*'Parametri'!$B$6,H157),H157+J157),""))</f>
        <v/>
      </c>
      <c r="J157" s="51">
        <f>IF(OR(H157="",G157=""),"",H157*G157)</f>
        <v/>
      </c>
      <c r="K157" s="51">
        <f>IF(OR(I157="",J157=""),"",I157-J157)</f>
        <v/>
      </c>
      <c r="L157" s="51">
        <f>IF(OR(H157="",K157=""),"",MAX(0,H157-K157))</f>
        <v/>
      </c>
      <c r="M157" s="51">
        <f>IF(OR(M156="",J157=""),"",M156+J157)</f>
        <v/>
      </c>
      <c r="N157" s="25">
        <f>IF(L157="","",IF(L157=0,"Estinta","Da pagare"))</f>
        <v/>
      </c>
      <c r="O157" s="25">
        <f>IF(F157="","",IF(F157&gt;='Parametri'!$B$11,"Allerta","Normale"))</f>
        <v/>
      </c>
    </row>
    <row r="158">
      <c r="A158" s="16">
        <f>IF(A157="","",IF(A157&lt;'Parametri'!$B$19,A157+1,""))</f>
        <v/>
      </c>
      <c r="B158" s="46">
        <f>IF(A158="","",IFERROR(EDATE(B157,1),""))</f>
        <v/>
      </c>
      <c r="C158" s="16">
        <f>IF(A158="","",IFERROR(ROUNDUP(A158/'Parametri'!$B$7,0),""))</f>
        <v/>
      </c>
      <c r="D158" s="47">
        <f>IF(C158="","",IFERROR(VLOOKUP(C158,'Parametri'!$A$22:$F$121,3,FALSE),""))</f>
        <v/>
      </c>
      <c r="E158" s="47">
        <f>IF(A158="","",'Parametri'!$B$8)</f>
        <v/>
      </c>
      <c r="F158" s="47">
        <f>IF(OR(D158="",E158=""),"",D158+E158)</f>
        <v/>
      </c>
      <c r="G158" s="47">
        <f>IF(F158="","",IFERROR(F158/'Parametri'!$B$6,""))</f>
        <v/>
      </c>
      <c r="H158" s="48">
        <f>IF(A158="","",L157)</f>
        <v/>
      </c>
      <c r="I158" s="48">
        <f>IF(OR(H158="",G158=""),"",IFERROR(MIN(-PMT(G158,'Parametri'!$B$5*'Parametri'!$B$6,H158),H158+J158),""))</f>
        <v/>
      </c>
      <c r="J158" s="48">
        <f>IF(OR(H158="",G158=""),"",H158*G158)</f>
        <v/>
      </c>
      <c r="K158" s="48">
        <f>IF(OR(I158="",J158=""),"",I158-J158)</f>
        <v/>
      </c>
      <c r="L158" s="48">
        <f>IF(OR(H158="",K158=""),"",MAX(0,H158-K158))</f>
        <v/>
      </c>
      <c r="M158" s="48">
        <f>IF(OR(M157="",J158=""),"",M157+J158)</f>
        <v/>
      </c>
      <c r="N158" s="20">
        <f>IF(L158="","",IF(L158=0,"Estinta","Da pagare"))</f>
        <v/>
      </c>
      <c r="O158" s="20">
        <f>IF(F158="","",IF(F158&gt;='Parametri'!$B$11,"Allerta","Normale"))</f>
        <v/>
      </c>
    </row>
    <row r="159">
      <c r="A159" s="21">
        <f>IF(A158="","",IF(A158&lt;'Parametri'!$B$19,A158+1,""))</f>
        <v/>
      </c>
      <c r="B159" s="49">
        <f>IF(A159="","",IFERROR(EDATE(B158,1),""))</f>
        <v/>
      </c>
      <c r="C159" s="21">
        <f>IF(A159="","",IFERROR(ROUNDUP(A159/'Parametri'!$B$7,0),""))</f>
        <v/>
      </c>
      <c r="D159" s="50">
        <f>IF(C159="","",IFERROR(VLOOKUP(C159,'Parametri'!$A$22:$F$121,3,FALSE),""))</f>
        <v/>
      </c>
      <c r="E159" s="50">
        <f>IF(A159="","",'Parametri'!$B$8)</f>
        <v/>
      </c>
      <c r="F159" s="50">
        <f>IF(OR(D159="",E159=""),"",D159+E159)</f>
        <v/>
      </c>
      <c r="G159" s="50">
        <f>IF(F159="","",IFERROR(F159/'Parametri'!$B$6,""))</f>
        <v/>
      </c>
      <c r="H159" s="51">
        <f>IF(A159="","",L158)</f>
        <v/>
      </c>
      <c r="I159" s="51">
        <f>IF(OR(H159="",G159=""),"",IFERROR(MIN(-PMT(G159,'Parametri'!$B$5*'Parametri'!$B$6,H159),H159+J159),""))</f>
        <v/>
      </c>
      <c r="J159" s="51">
        <f>IF(OR(H159="",G159=""),"",H159*G159)</f>
        <v/>
      </c>
      <c r="K159" s="51">
        <f>IF(OR(I159="",J159=""),"",I159-J159)</f>
        <v/>
      </c>
      <c r="L159" s="51">
        <f>IF(OR(H159="",K159=""),"",MAX(0,H159-K159))</f>
        <v/>
      </c>
      <c r="M159" s="51">
        <f>IF(OR(M158="",J159=""),"",M158+J159)</f>
        <v/>
      </c>
      <c r="N159" s="25">
        <f>IF(L159="","",IF(L159=0,"Estinta","Da pagare"))</f>
        <v/>
      </c>
      <c r="O159" s="25">
        <f>IF(F159="","",IF(F159&gt;='Parametri'!$B$11,"Allerta","Normale"))</f>
        <v/>
      </c>
    </row>
    <row r="160">
      <c r="A160" s="16">
        <f>IF(A159="","",IF(A159&lt;'Parametri'!$B$19,A159+1,""))</f>
        <v/>
      </c>
      <c r="B160" s="46">
        <f>IF(A160="","",IFERROR(EDATE(B159,1),""))</f>
        <v/>
      </c>
      <c r="C160" s="16">
        <f>IF(A160="","",IFERROR(ROUNDUP(A160/'Parametri'!$B$7,0),""))</f>
        <v/>
      </c>
      <c r="D160" s="47">
        <f>IF(C160="","",IFERROR(VLOOKUP(C160,'Parametri'!$A$22:$F$121,3,FALSE),""))</f>
        <v/>
      </c>
      <c r="E160" s="47">
        <f>IF(A160="","",'Parametri'!$B$8)</f>
        <v/>
      </c>
      <c r="F160" s="47">
        <f>IF(OR(D160="",E160=""),"",D160+E160)</f>
        <v/>
      </c>
      <c r="G160" s="47">
        <f>IF(F160="","",IFERROR(F160/'Parametri'!$B$6,""))</f>
        <v/>
      </c>
      <c r="H160" s="48">
        <f>IF(A160="","",L159)</f>
        <v/>
      </c>
      <c r="I160" s="48">
        <f>IF(OR(H160="",G160=""),"",IFERROR(MIN(-PMT(G160,'Parametri'!$B$5*'Parametri'!$B$6,H160),H160+J160),""))</f>
        <v/>
      </c>
      <c r="J160" s="48">
        <f>IF(OR(H160="",G160=""),"",H160*G160)</f>
        <v/>
      </c>
      <c r="K160" s="48">
        <f>IF(OR(I160="",J160=""),"",I160-J160)</f>
        <v/>
      </c>
      <c r="L160" s="48">
        <f>IF(OR(H160="",K160=""),"",MAX(0,H160-K160))</f>
        <v/>
      </c>
      <c r="M160" s="48">
        <f>IF(OR(M159="",J160=""),"",M159+J160)</f>
        <v/>
      </c>
      <c r="N160" s="20">
        <f>IF(L160="","",IF(L160=0,"Estinta","Da pagare"))</f>
        <v/>
      </c>
      <c r="O160" s="20">
        <f>IF(F160="","",IF(F160&gt;='Parametri'!$B$11,"Allerta","Normale"))</f>
        <v/>
      </c>
    </row>
    <row r="161">
      <c r="A161" s="21">
        <f>IF(A160="","",IF(A160&lt;'Parametri'!$B$19,A160+1,""))</f>
        <v/>
      </c>
      <c r="B161" s="49">
        <f>IF(A161="","",IFERROR(EDATE(B160,1),""))</f>
        <v/>
      </c>
      <c r="C161" s="21">
        <f>IF(A161="","",IFERROR(ROUNDUP(A161/'Parametri'!$B$7,0),""))</f>
        <v/>
      </c>
      <c r="D161" s="50">
        <f>IF(C161="","",IFERROR(VLOOKUP(C161,'Parametri'!$A$22:$F$121,3,FALSE),""))</f>
        <v/>
      </c>
      <c r="E161" s="50">
        <f>IF(A161="","",'Parametri'!$B$8)</f>
        <v/>
      </c>
      <c r="F161" s="50">
        <f>IF(OR(D161="",E161=""),"",D161+E161)</f>
        <v/>
      </c>
      <c r="G161" s="50">
        <f>IF(F161="","",IFERROR(F161/'Parametri'!$B$6,""))</f>
        <v/>
      </c>
      <c r="H161" s="51">
        <f>IF(A161="","",L160)</f>
        <v/>
      </c>
      <c r="I161" s="51">
        <f>IF(OR(H161="",G161=""),"",IFERROR(MIN(-PMT(G161,'Parametri'!$B$5*'Parametri'!$B$6,H161),H161+J161),""))</f>
        <v/>
      </c>
      <c r="J161" s="51">
        <f>IF(OR(H161="",G161=""),"",H161*G161)</f>
        <v/>
      </c>
      <c r="K161" s="51">
        <f>IF(OR(I161="",J161=""),"",I161-J161)</f>
        <v/>
      </c>
      <c r="L161" s="51">
        <f>IF(OR(H161="",K161=""),"",MAX(0,H161-K161))</f>
        <v/>
      </c>
      <c r="M161" s="51">
        <f>IF(OR(M160="",J161=""),"",M160+J161)</f>
        <v/>
      </c>
      <c r="N161" s="25">
        <f>IF(L161="","",IF(L161=0,"Estinta","Da pagare"))</f>
        <v/>
      </c>
      <c r="O161" s="25">
        <f>IF(F161="","",IF(F161&gt;='Parametri'!$B$11,"Allerta","Normale"))</f>
        <v/>
      </c>
    </row>
    <row r="162">
      <c r="A162" s="16">
        <f>IF(A161="","",IF(A161&lt;'Parametri'!$B$19,A161+1,""))</f>
        <v/>
      </c>
      <c r="B162" s="46">
        <f>IF(A162="","",IFERROR(EDATE(B161,1),""))</f>
        <v/>
      </c>
      <c r="C162" s="16">
        <f>IF(A162="","",IFERROR(ROUNDUP(A162/'Parametri'!$B$7,0),""))</f>
        <v/>
      </c>
      <c r="D162" s="47">
        <f>IF(C162="","",IFERROR(VLOOKUP(C162,'Parametri'!$A$22:$F$121,3,FALSE),""))</f>
        <v/>
      </c>
      <c r="E162" s="47">
        <f>IF(A162="","",'Parametri'!$B$8)</f>
        <v/>
      </c>
      <c r="F162" s="47">
        <f>IF(OR(D162="",E162=""),"",D162+E162)</f>
        <v/>
      </c>
      <c r="G162" s="47">
        <f>IF(F162="","",IFERROR(F162/'Parametri'!$B$6,""))</f>
        <v/>
      </c>
      <c r="H162" s="48">
        <f>IF(A162="","",L161)</f>
        <v/>
      </c>
      <c r="I162" s="48">
        <f>IF(OR(H162="",G162=""),"",IFERROR(MIN(-PMT(G162,'Parametri'!$B$5*'Parametri'!$B$6,H162),H162+J162),""))</f>
        <v/>
      </c>
      <c r="J162" s="48">
        <f>IF(OR(H162="",G162=""),"",H162*G162)</f>
        <v/>
      </c>
      <c r="K162" s="48">
        <f>IF(OR(I162="",J162=""),"",I162-J162)</f>
        <v/>
      </c>
      <c r="L162" s="48">
        <f>IF(OR(H162="",K162=""),"",MAX(0,H162-K162))</f>
        <v/>
      </c>
      <c r="M162" s="48">
        <f>IF(OR(M161="",J162=""),"",M161+J162)</f>
        <v/>
      </c>
      <c r="N162" s="20">
        <f>IF(L162="","",IF(L162=0,"Estinta","Da pagare"))</f>
        <v/>
      </c>
      <c r="O162" s="20">
        <f>IF(F162="","",IF(F162&gt;='Parametri'!$B$11,"Allerta","Normale"))</f>
        <v/>
      </c>
    </row>
    <row r="163">
      <c r="A163" s="21">
        <f>IF(A162="","",IF(A162&lt;'Parametri'!$B$19,A162+1,""))</f>
        <v/>
      </c>
      <c r="B163" s="49">
        <f>IF(A163="","",IFERROR(EDATE(B162,1),""))</f>
        <v/>
      </c>
      <c r="C163" s="21">
        <f>IF(A163="","",IFERROR(ROUNDUP(A163/'Parametri'!$B$7,0),""))</f>
        <v/>
      </c>
      <c r="D163" s="50">
        <f>IF(C163="","",IFERROR(VLOOKUP(C163,'Parametri'!$A$22:$F$121,3,FALSE),""))</f>
        <v/>
      </c>
      <c r="E163" s="50">
        <f>IF(A163="","",'Parametri'!$B$8)</f>
        <v/>
      </c>
      <c r="F163" s="50">
        <f>IF(OR(D163="",E163=""),"",D163+E163)</f>
        <v/>
      </c>
      <c r="G163" s="50">
        <f>IF(F163="","",IFERROR(F163/'Parametri'!$B$6,""))</f>
        <v/>
      </c>
      <c r="H163" s="51">
        <f>IF(A163="","",L162)</f>
        <v/>
      </c>
      <c r="I163" s="51">
        <f>IF(OR(H163="",G163=""),"",IFERROR(MIN(-PMT(G163,'Parametri'!$B$5*'Parametri'!$B$6,H163),H163+J163),""))</f>
        <v/>
      </c>
      <c r="J163" s="51">
        <f>IF(OR(H163="",G163=""),"",H163*G163)</f>
        <v/>
      </c>
      <c r="K163" s="51">
        <f>IF(OR(I163="",J163=""),"",I163-J163)</f>
        <v/>
      </c>
      <c r="L163" s="51">
        <f>IF(OR(H163="",K163=""),"",MAX(0,H163-K163))</f>
        <v/>
      </c>
      <c r="M163" s="51">
        <f>IF(OR(M162="",J163=""),"",M162+J163)</f>
        <v/>
      </c>
      <c r="N163" s="25">
        <f>IF(L163="","",IF(L163=0,"Estinta","Da pagare"))</f>
        <v/>
      </c>
      <c r="O163" s="25">
        <f>IF(F163="","",IF(F163&gt;='Parametri'!$B$11,"Allerta","Normale"))</f>
        <v/>
      </c>
    </row>
    <row r="164">
      <c r="A164" s="16">
        <f>IF(A163="","",IF(A163&lt;'Parametri'!$B$19,A163+1,""))</f>
        <v/>
      </c>
      <c r="B164" s="46">
        <f>IF(A164="","",IFERROR(EDATE(B163,1),""))</f>
        <v/>
      </c>
      <c r="C164" s="16">
        <f>IF(A164="","",IFERROR(ROUNDUP(A164/'Parametri'!$B$7,0),""))</f>
        <v/>
      </c>
      <c r="D164" s="47">
        <f>IF(C164="","",IFERROR(VLOOKUP(C164,'Parametri'!$A$22:$F$121,3,FALSE),""))</f>
        <v/>
      </c>
      <c r="E164" s="47">
        <f>IF(A164="","",'Parametri'!$B$8)</f>
        <v/>
      </c>
      <c r="F164" s="47">
        <f>IF(OR(D164="",E164=""),"",D164+E164)</f>
        <v/>
      </c>
      <c r="G164" s="47">
        <f>IF(F164="","",IFERROR(F164/'Parametri'!$B$6,""))</f>
        <v/>
      </c>
      <c r="H164" s="48">
        <f>IF(A164="","",L163)</f>
        <v/>
      </c>
      <c r="I164" s="48">
        <f>IF(OR(H164="",G164=""),"",IFERROR(MIN(-PMT(G164,'Parametri'!$B$5*'Parametri'!$B$6,H164),H164+J164),""))</f>
        <v/>
      </c>
      <c r="J164" s="48">
        <f>IF(OR(H164="",G164=""),"",H164*G164)</f>
        <v/>
      </c>
      <c r="K164" s="48">
        <f>IF(OR(I164="",J164=""),"",I164-J164)</f>
        <v/>
      </c>
      <c r="L164" s="48">
        <f>IF(OR(H164="",K164=""),"",MAX(0,H164-K164))</f>
        <v/>
      </c>
      <c r="M164" s="48">
        <f>IF(OR(M163="",J164=""),"",M163+J164)</f>
        <v/>
      </c>
      <c r="N164" s="20">
        <f>IF(L164="","",IF(L164=0,"Estinta","Da pagare"))</f>
        <v/>
      </c>
      <c r="O164" s="20">
        <f>IF(F164="","",IF(F164&gt;='Parametri'!$B$11,"Allerta","Normale"))</f>
        <v/>
      </c>
    </row>
    <row r="165">
      <c r="A165" s="21">
        <f>IF(A164="","",IF(A164&lt;'Parametri'!$B$19,A164+1,""))</f>
        <v/>
      </c>
      <c r="B165" s="49">
        <f>IF(A165="","",IFERROR(EDATE(B164,1),""))</f>
        <v/>
      </c>
      <c r="C165" s="21">
        <f>IF(A165="","",IFERROR(ROUNDUP(A165/'Parametri'!$B$7,0),""))</f>
        <v/>
      </c>
      <c r="D165" s="50">
        <f>IF(C165="","",IFERROR(VLOOKUP(C165,'Parametri'!$A$22:$F$121,3,FALSE),""))</f>
        <v/>
      </c>
      <c r="E165" s="50">
        <f>IF(A165="","",'Parametri'!$B$8)</f>
        <v/>
      </c>
      <c r="F165" s="50">
        <f>IF(OR(D165="",E165=""),"",D165+E165)</f>
        <v/>
      </c>
      <c r="G165" s="50">
        <f>IF(F165="","",IFERROR(F165/'Parametri'!$B$6,""))</f>
        <v/>
      </c>
      <c r="H165" s="51">
        <f>IF(A165="","",L164)</f>
        <v/>
      </c>
      <c r="I165" s="51">
        <f>IF(OR(H165="",G165=""),"",IFERROR(MIN(-PMT(G165,'Parametri'!$B$5*'Parametri'!$B$6,H165),H165+J165),""))</f>
        <v/>
      </c>
      <c r="J165" s="51">
        <f>IF(OR(H165="",G165=""),"",H165*G165)</f>
        <v/>
      </c>
      <c r="K165" s="51">
        <f>IF(OR(I165="",J165=""),"",I165-J165)</f>
        <v/>
      </c>
      <c r="L165" s="51">
        <f>IF(OR(H165="",K165=""),"",MAX(0,H165-K165))</f>
        <v/>
      </c>
      <c r="M165" s="51">
        <f>IF(OR(M164="",J165=""),"",M164+J165)</f>
        <v/>
      </c>
      <c r="N165" s="25">
        <f>IF(L165="","",IF(L165=0,"Estinta","Da pagare"))</f>
        <v/>
      </c>
      <c r="O165" s="25">
        <f>IF(F165="","",IF(F165&gt;='Parametri'!$B$11,"Allerta","Normale"))</f>
        <v/>
      </c>
    </row>
    <row r="166">
      <c r="A166" s="16">
        <f>IF(A165="","",IF(A165&lt;'Parametri'!$B$19,A165+1,""))</f>
        <v/>
      </c>
      <c r="B166" s="46">
        <f>IF(A166="","",IFERROR(EDATE(B165,1),""))</f>
        <v/>
      </c>
      <c r="C166" s="16">
        <f>IF(A166="","",IFERROR(ROUNDUP(A166/'Parametri'!$B$7,0),""))</f>
        <v/>
      </c>
      <c r="D166" s="47">
        <f>IF(C166="","",IFERROR(VLOOKUP(C166,'Parametri'!$A$22:$F$121,3,FALSE),""))</f>
        <v/>
      </c>
      <c r="E166" s="47">
        <f>IF(A166="","",'Parametri'!$B$8)</f>
        <v/>
      </c>
      <c r="F166" s="47">
        <f>IF(OR(D166="",E166=""),"",D166+E166)</f>
        <v/>
      </c>
      <c r="G166" s="47">
        <f>IF(F166="","",IFERROR(F166/'Parametri'!$B$6,""))</f>
        <v/>
      </c>
      <c r="H166" s="48">
        <f>IF(A166="","",L165)</f>
        <v/>
      </c>
      <c r="I166" s="48">
        <f>IF(OR(H166="",G166=""),"",IFERROR(MIN(-PMT(G166,'Parametri'!$B$5*'Parametri'!$B$6,H166),H166+J166),""))</f>
        <v/>
      </c>
      <c r="J166" s="48">
        <f>IF(OR(H166="",G166=""),"",H166*G166)</f>
        <v/>
      </c>
      <c r="K166" s="48">
        <f>IF(OR(I166="",J166=""),"",I166-J166)</f>
        <v/>
      </c>
      <c r="L166" s="48">
        <f>IF(OR(H166="",K166=""),"",MAX(0,H166-K166))</f>
        <v/>
      </c>
      <c r="M166" s="48">
        <f>IF(OR(M165="",J166=""),"",M165+J166)</f>
        <v/>
      </c>
      <c r="N166" s="20">
        <f>IF(L166="","",IF(L166=0,"Estinta","Da pagare"))</f>
        <v/>
      </c>
      <c r="O166" s="20">
        <f>IF(F166="","",IF(F166&gt;='Parametri'!$B$11,"Allerta","Normale"))</f>
        <v/>
      </c>
    </row>
    <row r="167">
      <c r="A167" s="21">
        <f>IF(A166="","",IF(A166&lt;'Parametri'!$B$19,A166+1,""))</f>
        <v/>
      </c>
      <c r="B167" s="49">
        <f>IF(A167="","",IFERROR(EDATE(B166,1),""))</f>
        <v/>
      </c>
      <c r="C167" s="21">
        <f>IF(A167="","",IFERROR(ROUNDUP(A167/'Parametri'!$B$7,0),""))</f>
        <v/>
      </c>
      <c r="D167" s="50">
        <f>IF(C167="","",IFERROR(VLOOKUP(C167,'Parametri'!$A$22:$F$121,3,FALSE),""))</f>
        <v/>
      </c>
      <c r="E167" s="50">
        <f>IF(A167="","",'Parametri'!$B$8)</f>
        <v/>
      </c>
      <c r="F167" s="50">
        <f>IF(OR(D167="",E167=""),"",D167+E167)</f>
        <v/>
      </c>
      <c r="G167" s="50">
        <f>IF(F167="","",IFERROR(F167/'Parametri'!$B$6,""))</f>
        <v/>
      </c>
      <c r="H167" s="51">
        <f>IF(A167="","",L166)</f>
        <v/>
      </c>
      <c r="I167" s="51">
        <f>IF(OR(H167="",G167=""),"",IFERROR(MIN(-PMT(G167,'Parametri'!$B$5*'Parametri'!$B$6,H167),H167+J167),""))</f>
        <v/>
      </c>
      <c r="J167" s="51">
        <f>IF(OR(H167="",G167=""),"",H167*G167)</f>
        <v/>
      </c>
      <c r="K167" s="51">
        <f>IF(OR(I167="",J167=""),"",I167-J167)</f>
        <v/>
      </c>
      <c r="L167" s="51">
        <f>IF(OR(H167="",K167=""),"",MAX(0,H167-K167))</f>
        <v/>
      </c>
      <c r="M167" s="51">
        <f>IF(OR(M166="",J167=""),"",M166+J167)</f>
        <v/>
      </c>
      <c r="N167" s="25">
        <f>IF(L167="","",IF(L167=0,"Estinta","Da pagare"))</f>
        <v/>
      </c>
      <c r="O167" s="25">
        <f>IF(F167="","",IF(F167&gt;='Parametri'!$B$11,"Allerta","Normale"))</f>
        <v/>
      </c>
    </row>
    <row r="168">
      <c r="A168" s="16">
        <f>IF(A167="","",IF(A167&lt;'Parametri'!$B$19,A167+1,""))</f>
        <v/>
      </c>
      <c r="B168" s="46">
        <f>IF(A168="","",IFERROR(EDATE(B167,1),""))</f>
        <v/>
      </c>
      <c r="C168" s="16">
        <f>IF(A168="","",IFERROR(ROUNDUP(A168/'Parametri'!$B$7,0),""))</f>
        <v/>
      </c>
      <c r="D168" s="47">
        <f>IF(C168="","",IFERROR(VLOOKUP(C168,'Parametri'!$A$22:$F$121,3,FALSE),""))</f>
        <v/>
      </c>
      <c r="E168" s="47">
        <f>IF(A168="","",'Parametri'!$B$8)</f>
        <v/>
      </c>
      <c r="F168" s="47">
        <f>IF(OR(D168="",E168=""),"",D168+E168)</f>
        <v/>
      </c>
      <c r="G168" s="47">
        <f>IF(F168="","",IFERROR(F168/'Parametri'!$B$6,""))</f>
        <v/>
      </c>
      <c r="H168" s="48">
        <f>IF(A168="","",L167)</f>
        <v/>
      </c>
      <c r="I168" s="48">
        <f>IF(OR(H168="",G168=""),"",IFERROR(MIN(-PMT(G168,'Parametri'!$B$5*'Parametri'!$B$6,H168),H168+J168),""))</f>
        <v/>
      </c>
      <c r="J168" s="48">
        <f>IF(OR(H168="",G168=""),"",H168*G168)</f>
        <v/>
      </c>
      <c r="K168" s="48">
        <f>IF(OR(I168="",J168=""),"",I168-J168)</f>
        <v/>
      </c>
      <c r="L168" s="48">
        <f>IF(OR(H168="",K168=""),"",MAX(0,H168-K168))</f>
        <v/>
      </c>
      <c r="M168" s="48">
        <f>IF(OR(M167="",J168=""),"",M167+J168)</f>
        <v/>
      </c>
      <c r="N168" s="20">
        <f>IF(L168="","",IF(L168=0,"Estinta","Da pagare"))</f>
        <v/>
      </c>
      <c r="O168" s="20">
        <f>IF(F168="","",IF(F168&gt;='Parametri'!$B$11,"Allerta","Normale"))</f>
        <v/>
      </c>
    </row>
    <row r="169">
      <c r="A169" s="21">
        <f>IF(A168="","",IF(A168&lt;'Parametri'!$B$19,A168+1,""))</f>
        <v/>
      </c>
      <c r="B169" s="49">
        <f>IF(A169="","",IFERROR(EDATE(B168,1),""))</f>
        <v/>
      </c>
      <c r="C169" s="21">
        <f>IF(A169="","",IFERROR(ROUNDUP(A169/'Parametri'!$B$7,0),""))</f>
        <v/>
      </c>
      <c r="D169" s="50">
        <f>IF(C169="","",IFERROR(VLOOKUP(C169,'Parametri'!$A$22:$F$121,3,FALSE),""))</f>
        <v/>
      </c>
      <c r="E169" s="50">
        <f>IF(A169="","",'Parametri'!$B$8)</f>
        <v/>
      </c>
      <c r="F169" s="50">
        <f>IF(OR(D169="",E169=""),"",D169+E169)</f>
        <v/>
      </c>
      <c r="G169" s="50">
        <f>IF(F169="","",IFERROR(F169/'Parametri'!$B$6,""))</f>
        <v/>
      </c>
      <c r="H169" s="51">
        <f>IF(A169="","",L168)</f>
        <v/>
      </c>
      <c r="I169" s="51">
        <f>IF(OR(H169="",G169=""),"",IFERROR(MIN(-PMT(G169,'Parametri'!$B$5*'Parametri'!$B$6,H169),H169+J169),""))</f>
        <v/>
      </c>
      <c r="J169" s="51">
        <f>IF(OR(H169="",G169=""),"",H169*G169)</f>
        <v/>
      </c>
      <c r="K169" s="51">
        <f>IF(OR(I169="",J169=""),"",I169-J169)</f>
        <v/>
      </c>
      <c r="L169" s="51">
        <f>IF(OR(H169="",K169=""),"",MAX(0,H169-K169))</f>
        <v/>
      </c>
      <c r="M169" s="51">
        <f>IF(OR(M168="",J169=""),"",M168+J169)</f>
        <v/>
      </c>
      <c r="N169" s="25">
        <f>IF(L169="","",IF(L169=0,"Estinta","Da pagare"))</f>
        <v/>
      </c>
      <c r="O169" s="25">
        <f>IF(F169="","",IF(F169&gt;='Parametri'!$B$11,"Allerta","Normale"))</f>
        <v/>
      </c>
    </row>
    <row r="170">
      <c r="A170" s="16">
        <f>IF(A169="","",IF(A169&lt;'Parametri'!$B$19,A169+1,""))</f>
        <v/>
      </c>
      <c r="B170" s="46">
        <f>IF(A170="","",IFERROR(EDATE(B169,1),""))</f>
        <v/>
      </c>
      <c r="C170" s="16">
        <f>IF(A170="","",IFERROR(ROUNDUP(A170/'Parametri'!$B$7,0),""))</f>
        <v/>
      </c>
      <c r="D170" s="47">
        <f>IF(C170="","",IFERROR(VLOOKUP(C170,'Parametri'!$A$22:$F$121,3,FALSE),""))</f>
        <v/>
      </c>
      <c r="E170" s="47">
        <f>IF(A170="","",'Parametri'!$B$8)</f>
        <v/>
      </c>
      <c r="F170" s="47">
        <f>IF(OR(D170="",E170=""),"",D170+E170)</f>
        <v/>
      </c>
      <c r="G170" s="47">
        <f>IF(F170="","",IFERROR(F170/'Parametri'!$B$6,""))</f>
        <v/>
      </c>
      <c r="H170" s="48">
        <f>IF(A170="","",L169)</f>
        <v/>
      </c>
      <c r="I170" s="48">
        <f>IF(OR(H170="",G170=""),"",IFERROR(MIN(-PMT(G170,'Parametri'!$B$5*'Parametri'!$B$6,H170),H170+J170),""))</f>
        <v/>
      </c>
      <c r="J170" s="48">
        <f>IF(OR(H170="",G170=""),"",H170*G170)</f>
        <v/>
      </c>
      <c r="K170" s="48">
        <f>IF(OR(I170="",J170=""),"",I170-J170)</f>
        <v/>
      </c>
      <c r="L170" s="48">
        <f>IF(OR(H170="",K170=""),"",MAX(0,H170-K170))</f>
        <v/>
      </c>
      <c r="M170" s="48">
        <f>IF(OR(M169="",J170=""),"",M169+J170)</f>
        <v/>
      </c>
      <c r="N170" s="20">
        <f>IF(L170="","",IF(L170=0,"Estinta","Da pagare"))</f>
        <v/>
      </c>
      <c r="O170" s="20">
        <f>IF(F170="","",IF(F170&gt;='Parametri'!$B$11,"Allerta","Normale"))</f>
        <v/>
      </c>
    </row>
    <row r="171">
      <c r="A171" s="21">
        <f>IF(A170="","",IF(A170&lt;'Parametri'!$B$19,A170+1,""))</f>
        <v/>
      </c>
      <c r="B171" s="49">
        <f>IF(A171="","",IFERROR(EDATE(B170,1),""))</f>
        <v/>
      </c>
      <c r="C171" s="21">
        <f>IF(A171="","",IFERROR(ROUNDUP(A171/'Parametri'!$B$7,0),""))</f>
        <v/>
      </c>
      <c r="D171" s="50">
        <f>IF(C171="","",IFERROR(VLOOKUP(C171,'Parametri'!$A$22:$F$121,3,FALSE),""))</f>
        <v/>
      </c>
      <c r="E171" s="50">
        <f>IF(A171="","",'Parametri'!$B$8)</f>
        <v/>
      </c>
      <c r="F171" s="50">
        <f>IF(OR(D171="",E171=""),"",D171+E171)</f>
        <v/>
      </c>
      <c r="G171" s="50">
        <f>IF(F171="","",IFERROR(F171/'Parametri'!$B$6,""))</f>
        <v/>
      </c>
      <c r="H171" s="51">
        <f>IF(A171="","",L170)</f>
        <v/>
      </c>
      <c r="I171" s="51">
        <f>IF(OR(H171="",G171=""),"",IFERROR(MIN(-PMT(G171,'Parametri'!$B$5*'Parametri'!$B$6,H171),H171+J171),""))</f>
        <v/>
      </c>
      <c r="J171" s="51">
        <f>IF(OR(H171="",G171=""),"",H171*G171)</f>
        <v/>
      </c>
      <c r="K171" s="51">
        <f>IF(OR(I171="",J171=""),"",I171-J171)</f>
        <v/>
      </c>
      <c r="L171" s="51">
        <f>IF(OR(H171="",K171=""),"",MAX(0,H171-K171))</f>
        <v/>
      </c>
      <c r="M171" s="51">
        <f>IF(OR(M170="",J171=""),"",M170+J171)</f>
        <v/>
      </c>
      <c r="N171" s="25">
        <f>IF(L171="","",IF(L171=0,"Estinta","Da pagare"))</f>
        <v/>
      </c>
      <c r="O171" s="25">
        <f>IF(F171="","",IF(F171&gt;='Parametri'!$B$11,"Allerta","Normale"))</f>
        <v/>
      </c>
    </row>
    <row r="172">
      <c r="A172" s="16">
        <f>IF(A171="","",IF(A171&lt;'Parametri'!$B$19,A171+1,""))</f>
        <v/>
      </c>
      <c r="B172" s="46">
        <f>IF(A172="","",IFERROR(EDATE(B171,1),""))</f>
        <v/>
      </c>
      <c r="C172" s="16">
        <f>IF(A172="","",IFERROR(ROUNDUP(A172/'Parametri'!$B$7,0),""))</f>
        <v/>
      </c>
      <c r="D172" s="47">
        <f>IF(C172="","",IFERROR(VLOOKUP(C172,'Parametri'!$A$22:$F$121,3,FALSE),""))</f>
        <v/>
      </c>
      <c r="E172" s="47">
        <f>IF(A172="","",'Parametri'!$B$8)</f>
        <v/>
      </c>
      <c r="F172" s="47">
        <f>IF(OR(D172="",E172=""),"",D172+E172)</f>
        <v/>
      </c>
      <c r="G172" s="47">
        <f>IF(F172="","",IFERROR(F172/'Parametri'!$B$6,""))</f>
        <v/>
      </c>
      <c r="H172" s="48">
        <f>IF(A172="","",L171)</f>
        <v/>
      </c>
      <c r="I172" s="48">
        <f>IF(OR(H172="",G172=""),"",IFERROR(MIN(-PMT(G172,'Parametri'!$B$5*'Parametri'!$B$6,H172),H172+J172),""))</f>
        <v/>
      </c>
      <c r="J172" s="48">
        <f>IF(OR(H172="",G172=""),"",H172*G172)</f>
        <v/>
      </c>
      <c r="K172" s="48">
        <f>IF(OR(I172="",J172=""),"",I172-J172)</f>
        <v/>
      </c>
      <c r="L172" s="48">
        <f>IF(OR(H172="",K172=""),"",MAX(0,H172-K172))</f>
        <v/>
      </c>
      <c r="M172" s="48">
        <f>IF(OR(M171="",J172=""),"",M171+J172)</f>
        <v/>
      </c>
      <c r="N172" s="20">
        <f>IF(L172="","",IF(L172=0,"Estinta","Da pagare"))</f>
        <v/>
      </c>
      <c r="O172" s="20">
        <f>IF(F172="","",IF(F172&gt;='Parametri'!$B$11,"Allerta","Normale"))</f>
        <v/>
      </c>
    </row>
    <row r="173">
      <c r="A173" s="21">
        <f>IF(A172="","",IF(A172&lt;'Parametri'!$B$19,A172+1,""))</f>
        <v/>
      </c>
      <c r="B173" s="49">
        <f>IF(A173="","",IFERROR(EDATE(B172,1),""))</f>
        <v/>
      </c>
      <c r="C173" s="21">
        <f>IF(A173="","",IFERROR(ROUNDUP(A173/'Parametri'!$B$7,0),""))</f>
        <v/>
      </c>
      <c r="D173" s="50">
        <f>IF(C173="","",IFERROR(VLOOKUP(C173,'Parametri'!$A$22:$F$121,3,FALSE),""))</f>
        <v/>
      </c>
      <c r="E173" s="50">
        <f>IF(A173="","",'Parametri'!$B$8)</f>
        <v/>
      </c>
      <c r="F173" s="50">
        <f>IF(OR(D173="",E173=""),"",D173+E173)</f>
        <v/>
      </c>
      <c r="G173" s="50">
        <f>IF(F173="","",IFERROR(F173/'Parametri'!$B$6,""))</f>
        <v/>
      </c>
      <c r="H173" s="51">
        <f>IF(A173="","",L172)</f>
        <v/>
      </c>
      <c r="I173" s="51">
        <f>IF(OR(H173="",G173=""),"",IFERROR(MIN(-PMT(G173,'Parametri'!$B$5*'Parametri'!$B$6,H173),H173+J173),""))</f>
        <v/>
      </c>
      <c r="J173" s="51">
        <f>IF(OR(H173="",G173=""),"",H173*G173)</f>
        <v/>
      </c>
      <c r="K173" s="51">
        <f>IF(OR(I173="",J173=""),"",I173-J173)</f>
        <v/>
      </c>
      <c r="L173" s="51">
        <f>IF(OR(H173="",K173=""),"",MAX(0,H173-K173))</f>
        <v/>
      </c>
      <c r="M173" s="51">
        <f>IF(OR(M172="",J173=""),"",M172+J173)</f>
        <v/>
      </c>
      <c r="N173" s="25">
        <f>IF(L173="","",IF(L173=0,"Estinta","Da pagare"))</f>
        <v/>
      </c>
      <c r="O173" s="25">
        <f>IF(F173="","",IF(F173&gt;='Parametri'!$B$11,"Allerta","Normale"))</f>
        <v/>
      </c>
    </row>
    <row r="174">
      <c r="A174" s="16">
        <f>IF(A173="","",IF(A173&lt;'Parametri'!$B$19,A173+1,""))</f>
        <v/>
      </c>
      <c r="B174" s="46">
        <f>IF(A174="","",IFERROR(EDATE(B173,1),""))</f>
        <v/>
      </c>
      <c r="C174" s="16">
        <f>IF(A174="","",IFERROR(ROUNDUP(A174/'Parametri'!$B$7,0),""))</f>
        <v/>
      </c>
      <c r="D174" s="47">
        <f>IF(C174="","",IFERROR(VLOOKUP(C174,'Parametri'!$A$22:$F$121,3,FALSE),""))</f>
        <v/>
      </c>
      <c r="E174" s="47">
        <f>IF(A174="","",'Parametri'!$B$8)</f>
        <v/>
      </c>
      <c r="F174" s="47">
        <f>IF(OR(D174="",E174=""),"",D174+E174)</f>
        <v/>
      </c>
      <c r="G174" s="47">
        <f>IF(F174="","",IFERROR(F174/'Parametri'!$B$6,""))</f>
        <v/>
      </c>
      <c r="H174" s="48">
        <f>IF(A174="","",L173)</f>
        <v/>
      </c>
      <c r="I174" s="48">
        <f>IF(OR(H174="",G174=""),"",IFERROR(MIN(-PMT(G174,'Parametri'!$B$5*'Parametri'!$B$6,H174),H174+J174),""))</f>
        <v/>
      </c>
      <c r="J174" s="48">
        <f>IF(OR(H174="",G174=""),"",H174*G174)</f>
        <v/>
      </c>
      <c r="K174" s="48">
        <f>IF(OR(I174="",J174=""),"",I174-J174)</f>
        <v/>
      </c>
      <c r="L174" s="48">
        <f>IF(OR(H174="",K174=""),"",MAX(0,H174-K174))</f>
        <v/>
      </c>
      <c r="M174" s="48">
        <f>IF(OR(M173="",J174=""),"",M173+J174)</f>
        <v/>
      </c>
      <c r="N174" s="20">
        <f>IF(L174="","",IF(L174=0,"Estinta","Da pagare"))</f>
        <v/>
      </c>
      <c r="O174" s="20">
        <f>IF(F174="","",IF(F174&gt;='Parametri'!$B$11,"Allerta","Normale"))</f>
        <v/>
      </c>
    </row>
    <row r="175">
      <c r="A175" s="21">
        <f>IF(A174="","",IF(A174&lt;'Parametri'!$B$19,A174+1,""))</f>
        <v/>
      </c>
      <c r="B175" s="49">
        <f>IF(A175="","",IFERROR(EDATE(B174,1),""))</f>
        <v/>
      </c>
      <c r="C175" s="21">
        <f>IF(A175="","",IFERROR(ROUNDUP(A175/'Parametri'!$B$7,0),""))</f>
        <v/>
      </c>
      <c r="D175" s="50">
        <f>IF(C175="","",IFERROR(VLOOKUP(C175,'Parametri'!$A$22:$F$121,3,FALSE),""))</f>
        <v/>
      </c>
      <c r="E175" s="50">
        <f>IF(A175="","",'Parametri'!$B$8)</f>
        <v/>
      </c>
      <c r="F175" s="50">
        <f>IF(OR(D175="",E175=""),"",D175+E175)</f>
        <v/>
      </c>
      <c r="G175" s="50">
        <f>IF(F175="","",IFERROR(F175/'Parametri'!$B$6,""))</f>
        <v/>
      </c>
      <c r="H175" s="51">
        <f>IF(A175="","",L174)</f>
        <v/>
      </c>
      <c r="I175" s="51">
        <f>IF(OR(H175="",G175=""),"",IFERROR(MIN(-PMT(G175,'Parametri'!$B$5*'Parametri'!$B$6,H175),H175+J175),""))</f>
        <v/>
      </c>
      <c r="J175" s="51">
        <f>IF(OR(H175="",G175=""),"",H175*G175)</f>
        <v/>
      </c>
      <c r="K175" s="51">
        <f>IF(OR(I175="",J175=""),"",I175-J175)</f>
        <v/>
      </c>
      <c r="L175" s="51">
        <f>IF(OR(H175="",K175=""),"",MAX(0,H175-K175))</f>
        <v/>
      </c>
      <c r="M175" s="51">
        <f>IF(OR(M174="",J175=""),"",M174+J175)</f>
        <v/>
      </c>
      <c r="N175" s="25">
        <f>IF(L175="","",IF(L175=0,"Estinta","Da pagare"))</f>
        <v/>
      </c>
      <c r="O175" s="25">
        <f>IF(F175="","",IF(F175&gt;='Parametri'!$B$11,"Allerta","Normale"))</f>
        <v/>
      </c>
    </row>
    <row r="176">
      <c r="A176" s="16">
        <f>IF(A175="","",IF(A175&lt;'Parametri'!$B$19,A175+1,""))</f>
        <v/>
      </c>
      <c r="B176" s="46">
        <f>IF(A176="","",IFERROR(EDATE(B175,1),""))</f>
        <v/>
      </c>
      <c r="C176" s="16">
        <f>IF(A176="","",IFERROR(ROUNDUP(A176/'Parametri'!$B$7,0),""))</f>
        <v/>
      </c>
      <c r="D176" s="47">
        <f>IF(C176="","",IFERROR(VLOOKUP(C176,'Parametri'!$A$22:$F$121,3,FALSE),""))</f>
        <v/>
      </c>
      <c r="E176" s="47">
        <f>IF(A176="","",'Parametri'!$B$8)</f>
        <v/>
      </c>
      <c r="F176" s="47">
        <f>IF(OR(D176="",E176=""),"",D176+E176)</f>
        <v/>
      </c>
      <c r="G176" s="47">
        <f>IF(F176="","",IFERROR(F176/'Parametri'!$B$6,""))</f>
        <v/>
      </c>
      <c r="H176" s="48">
        <f>IF(A176="","",L175)</f>
        <v/>
      </c>
      <c r="I176" s="48">
        <f>IF(OR(H176="",G176=""),"",IFERROR(MIN(-PMT(G176,'Parametri'!$B$5*'Parametri'!$B$6,H176),H176+J176),""))</f>
        <v/>
      </c>
      <c r="J176" s="48">
        <f>IF(OR(H176="",G176=""),"",H176*G176)</f>
        <v/>
      </c>
      <c r="K176" s="48">
        <f>IF(OR(I176="",J176=""),"",I176-J176)</f>
        <v/>
      </c>
      <c r="L176" s="48">
        <f>IF(OR(H176="",K176=""),"",MAX(0,H176-K176))</f>
        <v/>
      </c>
      <c r="M176" s="48">
        <f>IF(OR(M175="",J176=""),"",M175+J176)</f>
        <v/>
      </c>
      <c r="N176" s="20">
        <f>IF(L176="","",IF(L176=0,"Estinta","Da pagare"))</f>
        <v/>
      </c>
      <c r="O176" s="20">
        <f>IF(F176="","",IF(F176&gt;='Parametri'!$B$11,"Allerta","Normale"))</f>
        <v/>
      </c>
    </row>
    <row r="177">
      <c r="A177" s="21">
        <f>IF(A176="","",IF(A176&lt;'Parametri'!$B$19,A176+1,""))</f>
        <v/>
      </c>
      <c r="B177" s="49">
        <f>IF(A177="","",IFERROR(EDATE(B176,1),""))</f>
        <v/>
      </c>
      <c r="C177" s="21">
        <f>IF(A177="","",IFERROR(ROUNDUP(A177/'Parametri'!$B$7,0),""))</f>
        <v/>
      </c>
      <c r="D177" s="50">
        <f>IF(C177="","",IFERROR(VLOOKUP(C177,'Parametri'!$A$22:$F$121,3,FALSE),""))</f>
        <v/>
      </c>
      <c r="E177" s="50">
        <f>IF(A177="","",'Parametri'!$B$8)</f>
        <v/>
      </c>
      <c r="F177" s="50">
        <f>IF(OR(D177="",E177=""),"",D177+E177)</f>
        <v/>
      </c>
      <c r="G177" s="50">
        <f>IF(F177="","",IFERROR(F177/'Parametri'!$B$6,""))</f>
        <v/>
      </c>
      <c r="H177" s="51">
        <f>IF(A177="","",L176)</f>
        <v/>
      </c>
      <c r="I177" s="51">
        <f>IF(OR(H177="",G177=""),"",IFERROR(MIN(-PMT(G177,'Parametri'!$B$5*'Parametri'!$B$6,H177),H177+J177),""))</f>
        <v/>
      </c>
      <c r="J177" s="51">
        <f>IF(OR(H177="",G177=""),"",H177*G177)</f>
        <v/>
      </c>
      <c r="K177" s="51">
        <f>IF(OR(I177="",J177=""),"",I177-J177)</f>
        <v/>
      </c>
      <c r="L177" s="51">
        <f>IF(OR(H177="",K177=""),"",MAX(0,H177-K177))</f>
        <v/>
      </c>
      <c r="M177" s="51">
        <f>IF(OR(M176="",J177=""),"",M176+J177)</f>
        <v/>
      </c>
      <c r="N177" s="25">
        <f>IF(L177="","",IF(L177=0,"Estinta","Da pagare"))</f>
        <v/>
      </c>
      <c r="O177" s="25">
        <f>IF(F177="","",IF(F177&gt;='Parametri'!$B$11,"Allerta","Normale"))</f>
        <v/>
      </c>
    </row>
    <row r="178">
      <c r="A178" s="16">
        <f>IF(A177="","",IF(A177&lt;'Parametri'!$B$19,A177+1,""))</f>
        <v/>
      </c>
      <c r="B178" s="46">
        <f>IF(A178="","",IFERROR(EDATE(B177,1),""))</f>
        <v/>
      </c>
      <c r="C178" s="16">
        <f>IF(A178="","",IFERROR(ROUNDUP(A178/'Parametri'!$B$7,0),""))</f>
        <v/>
      </c>
      <c r="D178" s="47">
        <f>IF(C178="","",IFERROR(VLOOKUP(C178,'Parametri'!$A$22:$F$121,3,FALSE),""))</f>
        <v/>
      </c>
      <c r="E178" s="47">
        <f>IF(A178="","",'Parametri'!$B$8)</f>
        <v/>
      </c>
      <c r="F178" s="47">
        <f>IF(OR(D178="",E178=""),"",D178+E178)</f>
        <v/>
      </c>
      <c r="G178" s="47">
        <f>IF(F178="","",IFERROR(F178/'Parametri'!$B$6,""))</f>
        <v/>
      </c>
      <c r="H178" s="48">
        <f>IF(A178="","",L177)</f>
        <v/>
      </c>
      <c r="I178" s="48">
        <f>IF(OR(H178="",G178=""),"",IFERROR(MIN(-PMT(G178,'Parametri'!$B$5*'Parametri'!$B$6,H178),H178+J178),""))</f>
        <v/>
      </c>
      <c r="J178" s="48">
        <f>IF(OR(H178="",G178=""),"",H178*G178)</f>
        <v/>
      </c>
      <c r="K178" s="48">
        <f>IF(OR(I178="",J178=""),"",I178-J178)</f>
        <v/>
      </c>
      <c r="L178" s="48">
        <f>IF(OR(H178="",K178=""),"",MAX(0,H178-K178))</f>
        <v/>
      </c>
      <c r="M178" s="48">
        <f>IF(OR(M177="",J178=""),"",M177+J178)</f>
        <v/>
      </c>
      <c r="N178" s="20">
        <f>IF(L178="","",IF(L178=0,"Estinta","Da pagare"))</f>
        <v/>
      </c>
      <c r="O178" s="20">
        <f>IF(F178="","",IF(F178&gt;='Parametri'!$B$11,"Allerta","Normale"))</f>
        <v/>
      </c>
    </row>
    <row r="179">
      <c r="A179" s="21">
        <f>IF(A178="","",IF(A178&lt;'Parametri'!$B$19,A178+1,""))</f>
        <v/>
      </c>
      <c r="B179" s="49">
        <f>IF(A179="","",IFERROR(EDATE(B178,1),""))</f>
        <v/>
      </c>
      <c r="C179" s="21">
        <f>IF(A179="","",IFERROR(ROUNDUP(A179/'Parametri'!$B$7,0),""))</f>
        <v/>
      </c>
      <c r="D179" s="50">
        <f>IF(C179="","",IFERROR(VLOOKUP(C179,'Parametri'!$A$22:$F$121,3,FALSE),""))</f>
        <v/>
      </c>
      <c r="E179" s="50">
        <f>IF(A179="","",'Parametri'!$B$8)</f>
        <v/>
      </c>
      <c r="F179" s="50">
        <f>IF(OR(D179="",E179=""),"",D179+E179)</f>
        <v/>
      </c>
      <c r="G179" s="50">
        <f>IF(F179="","",IFERROR(F179/'Parametri'!$B$6,""))</f>
        <v/>
      </c>
      <c r="H179" s="51">
        <f>IF(A179="","",L178)</f>
        <v/>
      </c>
      <c r="I179" s="51">
        <f>IF(OR(H179="",G179=""),"",IFERROR(MIN(-PMT(G179,'Parametri'!$B$5*'Parametri'!$B$6,H179),H179+J179),""))</f>
        <v/>
      </c>
      <c r="J179" s="51">
        <f>IF(OR(H179="",G179=""),"",H179*G179)</f>
        <v/>
      </c>
      <c r="K179" s="51">
        <f>IF(OR(I179="",J179=""),"",I179-J179)</f>
        <v/>
      </c>
      <c r="L179" s="51">
        <f>IF(OR(H179="",K179=""),"",MAX(0,H179-K179))</f>
        <v/>
      </c>
      <c r="M179" s="51">
        <f>IF(OR(M178="",J179=""),"",M178+J179)</f>
        <v/>
      </c>
      <c r="N179" s="25">
        <f>IF(L179="","",IF(L179=0,"Estinta","Da pagare"))</f>
        <v/>
      </c>
      <c r="O179" s="25">
        <f>IF(F179="","",IF(F179&gt;='Parametri'!$B$11,"Allerta","Normale"))</f>
        <v/>
      </c>
    </row>
    <row r="180">
      <c r="A180" s="16">
        <f>IF(A179="","",IF(A179&lt;'Parametri'!$B$19,A179+1,""))</f>
        <v/>
      </c>
      <c r="B180" s="46">
        <f>IF(A180="","",IFERROR(EDATE(B179,1),""))</f>
        <v/>
      </c>
      <c r="C180" s="16">
        <f>IF(A180="","",IFERROR(ROUNDUP(A180/'Parametri'!$B$7,0),""))</f>
        <v/>
      </c>
      <c r="D180" s="47">
        <f>IF(C180="","",IFERROR(VLOOKUP(C180,'Parametri'!$A$22:$F$121,3,FALSE),""))</f>
        <v/>
      </c>
      <c r="E180" s="47">
        <f>IF(A180="","",'Parametri'!$B$8)</f>
        <v/>
      </c>
      <c r="F180" s="47">
        <f>IF(OR(D180="",E180=""),"",D180+E180)</f>
        <v/>
      </c>
      <c r="G180" s="47">
        <f>IF(F180="","",IFERROR(F180/'Parametri'!$B$6,""))</f>
        <v/>
      </c>
      <c r="H180" s="48">
        <f>IF(A180="","",L179)</f>
        <v/>
      </c>
      <c r="I180" s="48">
        <f>IF(OR(H180="",G180=""),"",IFERROR(MIN(-PMT(G180,'Parametri'!$B$5*'Parametri'!$B$6,H180),H180+J180),""))</f>
        <v/>
      </c>
      <c r="J180" s="48">
        <f>IF(OR(H180="",G180=""),"",H180*G180)</f>
        <v/>
      </c>
      <c r="K180" s="48">
        <f>IF(OR(I180="",J180=""),"",I180-J180)</f>
        <v/>
      </c>
      <c r="L180" s="48">
        <f>IF(OR(H180="",K180=""),"",MAX(0,H180-K180))</f>
        <v/>
      </c>
      <c r="M180" s="48">
        <f>IF(OR(M179="",J180=""),"",M179+J180)</f>
        <v/>
      </c>
      <c r="N180" s="20">
        <f>IF(L180="","",IF(L180=0,"Estinta","Da pagare"))</f>
        <v/>
      </c>
      <c r="O180" s="20">
        <f>IF(F180="","",IF(F180&gt;='Parametri'!$B$11,"Allerta","Normale"))</f>
        <v/>
      </c>
    </row>
    <row r="181">
      <c r="A181" s="21">
        <f>IF(A180="","",IF(A180&lt;'Parametri'!$B$19,A180+1,""))</f>
        <v/>
      </c>
      <c r="B181" s="49">
        <f>IF(A181="","",IFERROR(EDATE(B180,1),""))</f>
        <v/>
      </c>
      <c r="C181" s="21">
        <f>IF(A181="","",IFERROR(ROUNDUP(A181/'Parametri'!$B$7,0),""))</f>
        <v/>
      </c>
      <c r="D181" s="50">
        <f>IF(C181="","",IFERROR(VLOOKUP(C181,'Parametri'!$A$22:$F$121,3,FALSE),""))</f>
        <v/>
      </c>
      <c r="E181" s="50">
        <f>IF(A181="","",'Parametri'!$B$8)</f>
        <v/>
      </c>
      <c r="F181" s="50">
        <f>IF(OR(D181="",E181=""),"",D181+E181)</f>
        <v/>
      </c>
      <c r="G181" s="50">
        <f>IF(F181="","",IFERROR(F181/'Parametri'!$B$6,""))</f>
        <v/>
      </c>
      <c r="H181" s="51">
        <f>IF(A181="","",L180)</f>
        <v/>
      </c>
      <c r="I181" s="51">
        <f>IF(OR(H181="",G181=""),"",IFERROR(MIN(-PMT(G181,'Parametri'!$B$5*'Parametri'!$B$6,H181),H181+J181),""))</f>
        <v/>
      </c>
      <c r="J181" s="51">
        <f>IF(OR(H181="",G181=""),"",H181*G181)</f>
        <v/>
      </c>
      <c r="K181" s="51">
        <f>IF(OR(I181="",J181=""),"",I181-J181)</f>
        <v/>
      </c>
      <c r="L181" s="51">
        <f>IF(OR(H181="",K181=""),"",MAX(0,H181-K181))</f>
        <v/>
      </c>
      <c r="M181" s="51">
        <f>IF(OR(M180="",J181=""),"",M180+J181)</f>
        <v/>
      </c>
      <c r="N181" s="25">
        <f>IF(L181="","",IF(L181=0,"Estinta","Da pagare"))</f>
        <v/>
      </c>
      <c r="O181" s="25">
        <f>IF(F181="","",IF(F181&gt;='Parametri'!$B$11,"Allerta","Normale"))</f>
        <v/>
      </c>
    </row>
    <row r="182">
      <c r="A182" s="16">
        <f>IF(A181="","",IF(A181&lt;'Parametri'!$B$19,A181+1,""))</f>
        <v/>
      </c>
      <c r="B182" s="46">
        <f>IF(A182="","",IFERROR(EDATE(B181,1),""))</f>
        <v/>
      </c>
      <c r="C182" s="16">
        <f>IF(A182="","",IFERROR(ROUNDUP(A182/'Parametri'!$B$7,0),""))</f>
        <v/>
      </c>
      <c r="D182" s="47">
        <f>IF(C182="","",IFERROR(VLOOKUP(C182,'Parametri'!$A$22:$F$121,3,FALSE),""))</f>
        <v/>
      </c>
      <c r="E182" s="47">
        <f>IF(A182="","",'Parametri'!$B$8)</f>
        <v/>
      </c>
      <c r="F182" s="47">
        <f>IF(OR(D182="",E182=""),"",D182+E182)</f>
        <v/>
      </c>
      <c r="G182" s="47">
        <f>IF(F182="","",IFERROR(F182/'Parametri'!$B$6,""))</f>
        <v/>
      </c>
      <c r="H182" s="48">
        <f>IF(A182="","",L181)</f>
        <v/>
      </c>
      <c r="I182" s="48">
        <f>IF(OR(H182="",G182=""),"",IFERROR(MIN(-PMT(G182,'Parametri'!$B$5*'Parametri'!$B$6,H182),H182+J182),""))</f>
        <v/>
      </c>
      <c r="J182" s="48">
        <f>IF(OR(H182="",G182=""),"",H182*G182)</f>
        <v/>
      </c>
      <c r="K182" s="48">
        <f>IF(OR(I182="",J182=""),"",I182-J182)</f>
        <v/>
      </c>
      <c r="L182" s="48">
        <f>IF(OR(H182="",K182=""),"",MAX(0,H182-K182))</f>
        <v/>
      </c>
      <c r="M182" s="48">
        <f>IF(OR(M181="",J182=""),"",M181+J182)</f>
        <v/>
      </c>
      <c r="N182" s="20">
        <f>IF(L182="","",IF(L182=0,"Estinta","Da pagare"))</f>
        <v/>
      </c>
      <c r="O182" s="20">
        <f>IF(F182="","",IF(F182&gt;='Parametri'!$B$11,"Allerta","Normale"))</f>
        <v/>
      </c>
    </row>
    <row r="183">
      <c r="A183" s="21">
        <f>IF(A182="","",IF(A182&lt;'Parametri'!$B$19,A182+1,""))</f>
        <v/>
      </c>
      <c r="B183" s="49">
        <f>IF(A183="","",IFERROR(EDATE(B182,1),""))</f>
        <v/>
      </c>
      <c r="C183" s="21">
        <f>IF(A183="","",IFERROR(ROUNDUP(A183/'Parametri'!$B$7,0),""))</f>
        <v/>
      </c>
      <c r="D183" s="50">
        <f>IF(C183="","",IFERROR(VLOOKUP(C183,'Parametri'!$A$22:$F$121,3,FALSE),""))</f>
        <v/>
      </c>
      <c r="E183" s="50">
        <f>IF(A183="","",'Parametri'!$B$8)</f>
        <v/>
      </c>
      <c r="F183" s="50">
        <f>IF(OR(D183="",E183=""),"",D183+E183)</f>
        <v/>
      </c>
      <c r="G183" s="50">
        <f>IF(F183="","",IFERROR(F183/'Parametri'!$B$6,""))</f>
        <v/>
      </c>
      <c r="H183" s="51">
        <f>IF(A183="","",L182)</f>
        <v/>
      </c>
      <c r="I183" s="51">
        <f>IF(OR(H183="",G183=""),"",IFERROR(MIN(-PMT(G183,'Parametri'!$B$5*'Parametri'!$B$6,H183),H183+J183),""))</f>
        <v/>
      </c>
      <c r="J183" s="51">
        <f>IF(OR(H183="",G183=""),"",H183*G183)</f>
        <v/>
      </c>
      <c r="K183" s="51">
        <f>IF(OR(I183="",J183=""),"",I183-J183)</f>
        <v/>
      </c>
      <c r="L183" s="51">
        <f>IF(OR(H183="",K183=""),"",MAX(0,H183-K183))</f>
        <v/>
      </c>
      <c r="M183" s="51">
        <f>IF(OR(M182="",J183=""),"",M182+J183)</f>
        <v/>
      </c>
      <c r="N183" s="25">
        <f>IF(L183="","",IF(L183=0,"Estinta","Da pagare"))</f>
        <v/>
      </c>
      <c r="O183" s="25">
        <f>IF(F183="","",IF(F183&gt;='Parametri'!$B$11,"Allerta","Normale"))</f>
        <v/>
      </c>
    </row>
    <row r="184">
      <c r="A184" s="16">
        <f>IF(A183="","",IF(A183&lt;'Parametri'!$B$19,A183+1,""))</f>
        <v/>
      </c>
      <c r="B184" s="46">
        <f>IF(A184="","",IFERROR(EDATE(B183,1),""))</f>
        <v/>
      </c>
      <c r="C184" s="16">
        <f>IF(A184="","",IFERROR(ROUNDUP(A184/'Parametri'!$B$7,0),""))</f>
        <v/>
      </c>
      <c r="D184" s="47">
        <f>IF(C184="","",IFERROR(VLOOKUP(C184,'Parametri'!$A$22:$F$121,3,FALSE),""))</f>
        <v/>
      </c>
      <c r="E184" s="47">
        <f>IF(A184="","",'Parametri'!$B$8)</f>
        <v/>
      </c>
      <c r="F184" s="47">
        <f>IF(OR(D184="",E184=""),"",D184+E184)</f>
        <v/>
      </c>
      <c r="G184" s="47">
        <f>IF(F184="","",IFERROR(F184/'Parametri'!$B$6,""))</f>
        <v/>
      </c>
      <c r="H184" s="48">
        <f>IF(A184="","",L183)</f>
        <v/>
      </c>
      <c r="I184" s="48">
        <f>IF(OR(H184="",G184=""),"",IFERROR(MIN(-PMT(G184,'Parametri'!$B$5*'Parametri'!$B$6,H184),H184+J184),""))</f>
        <v/>
      </c>
      <c r="J184" s="48">
        <f>IF(OR(H184="",G184=""),"",H184*G184)</f>
        <v/>
      </c>
      <c r="K184" s="48">
        <f>IF(OR(I184="",J184=""),"",I184-J184)</f>
        <v/>
      </c>
      <c r="L184" s="48">
        <f>IF(OR(H184="",K184=""),"",MAX(0,H184-K184))</f>
        <v/>
      </c>
      <c r="M184" s="48">
        <f>IF(OR(M183="",J184=""),"",M183+J184)</f>
        <v/>
      </c>
      <c r="N184" s="20">
        <f>IF(L184="","",IF(L184=0,"Estinta","Da pagare"))</f>
        <v/>
      </c>
      <c r="O184" s="20">
        <f>IF(F184="","",IF(F184&gt;='Parametri'!$B$11,"Allerta","Normale"))</f>
        <v/>
      </c>
    </row>
    <row r="185">
      <c r="A185" s="21">
        <f>IF(A184="","",IF(A184&lt;'Parametri'!$B$19,A184+1,""))</f>
        <v/>
      </c>
      <c r="B185" s="49">
        <f>IF(A185="","",IFERROR(EDATE(B184,1),""))</f>
        <v/>
      </c>
      <c r="C185" s="21">
        <f>IF(A185="","",IFERROR(ROUNDUP(A185/'Parametri'!$B$7,0),""))</f>
        <v/>
      </c>
      <c r="D185" s="50">
        <f>IF(C185="","",IFERROR(VLOOKUP(C185,'Parametri'!$A$22:$F$121,3,FALSE),""))</f>
        <v/>
      </c>
      <c r="E185" s="50">
        <f>IF(A185="","",'Parametri'!$B$8)</f>
        <v/>
      </c>
      <c r="F185" s="50">
        <f>IF(OR(D185="",E185=""),"",D185+E185)</f>
        <v/>
      </c>
      <c r="G185" s="50">
        <f>IF(F185="","",IFERROR(F185/'Parametri'!$B$6,""))</f>
        <v/>
      </c>
      <c r="H185" s="51">
        <f>IF(A185="","",L184)</f>
        <v/>
      </c>
      <c r="I185" s="51">
        <f>IF(OR(H185="",G185=""),"",IFERROR(MIN(-PMT(G185,'Parametri'!$B$5*'Parametri'!$B$6,H185),H185+J185),""))</f>
        <v/>
      </c>
      <c r="J185" s="51">
        <f>IF(OR(H185="",G185=""),"",H185*G185)</f>
        <v/>
      </c>
      <c r="K185" s="51">
        <f>IF(OR(I185="",J185=""),"",I185-J185)</f>
        <v/>
      </c>
      <c r="L185" s="51">
        <f>IF(OR(H185="",K185=""),"",MAX(0,H185-K185))</f>
        <v/>
      </c>
      <c r="M185" s="51">
        <f>IF(OR(M184="",J185=""),"",M184+J185)</f>
        <v/>
      </c>
      <c r="N185" s="25">
        <f>IF(L185="","",IF(L185=0,"Estinta","Da pagare"))</f>
        <v/>
      </c>
      <c r="O185" s="25">
        <f>IF(F185="","",IF(F185&gt;='Parametri'!$B$11,"Allerta","Normale"))</f>
        <v/>
      </c>
    </row>
    <row r="186">
      <c r="A186" s="16">
        <f>IF(A185="","",IF(A185&lt;'Parametri'!$B$19,A185+1,""))</f>
        <v/>
      </c>
      <c r="B186" s="46">
        <f>IF(A186="","",IFERROR(EDATE(B185,1),""))</f>
        <v/>
      </c>
      <c r="C186" s="16">
        <f>IF(A186="","",IFERROR(ROUNDUP(A186/'Parametri'!$B$7,0),""))</f>
        <v/>
      </c>
      <c r="D186" s="47">
        <f>IF(C186="","",IFERROR(VLOOKUP(C186,'Parametri'!$A$22:$F$121,3,FALSE),""))</f>
        <v/>
      </c>
      <c r="E186" s="47">
        <f>IF(A186="","",'Parametri'!$B$8)</f>
        <v/>
      </c>
      <c r="F186" s="47">
        <f>IF(OR(D186="",E186=""),"",D186+E186)</f>
        <v/>
      </c>
      <c r="G186" s="47">
        <f>IF(F186="","",IFERROR(F186/'Parametri'!$B$6,""))</f>
        <v/>
      </c>
      <c r="H186" s="48">
        <f>IF(A186="","",L185)</f>
        <v/>
      </c>
      <c r="I186" s="48">
        <f>IF(OR(H186="",G186=""),"",IFERROR(MIN(-PMT(G186,'Parametri'!$B$5*'Parametri'!$B$6,H186),H186+J186),""))</f>
        <v/>
      </c>
      <c r="J186" s="48">
        <f>IF(OR(H186="",G186=""),"",H186*G186)</f>
        <v/>
      </c>
      <c r="K186" s="48">
        <f>IF(OR(I186="",J186=""),"",I186-J186)</f>
        <v/>
      </c>
      <c r="L186" s="48">
        <f>IF(OR(H186="",K186=""),"",MAX(0,H186-K186))</f>
        <v/>
      </c>
      <c r="M186" s="48">
        <f>IF(OR(M185="",J186=""),"",M185+J186)</f>
        <v/>
      </c>
      <c r="N186" s="20">
        <f>IF(L186="","",IF(L186=0,"Estinta","Da pagare"))</f>
        <v/>
      </c>
      <c r="O186" s="20">
        <f>IF(F186="","",IF(F186&gt;='Parametri'!$B$11,"Allerta","Normale"))</f>
        <v/>
      </c>
    </row>
    <row r="187">
      <c r="A187" s="21">
        <f>IF(A186="","",IF(A186&lt;'Parametri'!$B$19,A186+1,""))</f>
        <v/>
      </c>
      <c r="B187" s="49">
        <f>IF(A187="","",IFERROR(EDATE(B186,1),""))</f>
        <v/>
      </c>
      <c r="C187" s="21">
        <f>IF(A187="","",IFERROR(ROUNDUP(A187/'Parametri'!$B$7,0),""))</f>
        <v/>
      </c>
      <c r="D187" s="50">
        <f>IF(C187="","",IFERROR(VLOOKUP(C187,'Parametri'!$A$22:$F$121,3,FALSE),""))</f>
        <v/>
      </c>
      <c r="E187" s="50">
        <f>IF(A187="","",'Parametri'!$B$8)</f>
        <v/>
      </c>
      <c r="F187" s="50">
        <f>IF(OR(D187="",E187=""),"",D187+E187)</f>
        <v/>
      </c>
      <c r="G187" s="50">
        <f>IF(F187="","",IFERROR(F187/'Parametri'!$B$6,""))</f>
        <v/>
      </c>
      <c r="H187" s="51">
        <f>IF(A187="","",L186)</f>
        <v/>
      </c>
      <c r="I187" s="51">
        <f>IF(OR(H187="",G187=""),"",IFERROR(MIN(-PMT(G187,'Parametri'!$B$5*'Parametri'!$B$6,H187),H187+J187),""))</f>
        <v/>
      </c>
      <c r="J187" s="51">
        <f>IF(OR(H187="",G187=""),"",H187*G187)</f>
        <v/>
      </c>
      <c r="K187" s="51">
        <f>IF(OR(I187="",J187=""),"",I187-J187)</f>
        <v/>
      </c>
      <c r="L187" s="51">
        <f>IF(OR(H187="",K187=""),"",MAX(0,H187-K187))</f>
        <v/>
      </c>
      <c r="M187" s="51">
        <f>IF(OR(M186="",J187=""),"",M186+J187)</f>
        <v/>
      </c>
      <c r="N187" s="25">
        <f>IF(L187="","",IF(L187=0,"Estinta","Da pagare"))</f>
        <v/>
      </c>
      <c r="O187" s="25">
        <f>IF(F187="","",IF(F187&gt;='Parametri'!$B$11,"Allerta","Normale"))</f>
        <v/>
      </c>
    </row>
    <row r="188">
      <c r="A188" s="16">
        <f>IF(A187="","",IF(A187&lt;'Parametri'!$B$19,A187+1,""))</f>
        <v/>
      </c>
      <c r="B188" s="46">
        <f>IF(A188="","",IFERROR(EDATE(B187,1),""))</f>
        <v/>
      </c>
      <c r="C188" s="16">
        <f>IF(A188="","",IFERROR(ROUNDUP(A188/'Parametri'!$B$7,0),""))</f>
        <v/>
      </c>
      <c r="D188" s="47">
        <f>IF(C188="","",IFERROR(VLOOKUP(C188,'Parametri'!$A$22:$F$121,3,FALSE),""))</f>
        <v/>
      </c>
      <c r="E188" s="47">
        <f>IF(A188="","",'Parametri'!$B$8)</f>
        <v/>
      </c>
      <c r="F188" s="47">
        <f>IF(OR(D188="",E188=""),"",D188+E188)</f>
        <v/>
      </c>
      <c r="G188" s="47">
        <f>IF(F188="","",IFERROR(F188/'Parametri'!$B$6,""))</f>
        <v/>
      </c>
      <c r="H188" s="48">
        <f>IF(A188="","",L187)</f>
        <v/>
      </c>
      <c r="I188" s="48">
        <f>IF(OR(H188="",G188=""),"",IFERROR(MIN(-PMT(G188,'Parametri'!$B$5*'Parametri'!$B$6,H188),H188+J188),""))</f>
        <v/>
      </c>
      <c r="J188" s="48">
        <f>IF(OR(H188="",G188=""),"",H188*G188)</f>
        <v/>
      </c>
      <c r="K188" s="48">
        <f>IF(OR(I188="",J188=""),"",I188-J188)</f>
        <v/>
      </c>
      <c r="L188" s="48">
        <f>IF(OR(H188="",K188=""),"",MAX(0,H188-K188))</f>
        <v/>
      </c>
      <c r="M188" s="48">
        <f>IF(OR(M187="",J188=""),"",M187+J188)</f>
        <v/>
      </c>
      <c r="N188" s="20">
        <f>IF(L188="","",IF(L188=0,"Estinta","Da pagare"))</f>
        <v/>
      </c>
      <c r="O188" s="20">
        <f>IF(F188="","",IF(F188&gt;='Parametri'!$B$11,"Allerta","Normale"))</f>
        <v/>
      </c>
    </row>
    <row r="189">
      <c r="A189" s="21">
        <f>IF(A188="","",IF(A188&lt;'Parametri'!$B$19,A188+1,""))</f>
        <v/>
      </c>
      <c r="B189" s="49">
        <f>IF(A189="","",IFERROR(EDATE(B188,1),""))</f>
        <v/>
      </c>
      <c r="C189" s="21">
        <f>IF(A189="","",IFERROR(ROUNDUP(A189/'Parametri'!$B$7,0),""))</f>
        <v/>
      </c>
      <c r="D189" s="50">
        <f>IF(C189="","",IFERROR(VLOOKUP(C189,'Parametri'!$A$22:$F$121,3,FALSE),""))</f>
        <v/>
      </c>
      <c r="E189" s="50">
        <f>IF(A189="","",'Parametri'!$B$8)</f>
        <v/>
      </c>
      <c r="F189" s="50">
        <f>IF(OR(D189="",E189=""),"",D189+E189)</f>
        <v/>
      </c>
      <c r="G189" s="50">
        <f>IF(F189="","",IFERROR(F189/'Parametri'!$B$6,""))</f>
        <v/>
      </c>
      <c r="H189" s="51">
        <f>IF(A189="","",L188)</f>
        <v/>
      </c>
      <c r="I189" s="51">
        <f>IF(OR(H189="",G189=""),"",IFERROR(MIN(-PMT(G189,'Parametri'!$B$5*'Parametri'!$B$6,H189),H189+J189),""))</f>
        <v/>
      </c>
      <c r="J189" s="51">
        <f>IF(OR(H189="",G189=""),"",H189*G189)</f>
        <v/>
      </c>
      <c r="K189" s="51">
        <f>IF(OR(I189="",J189=""),"",I189-J189)</f>
        <v/>
      </c>
      <c r="L189" s="51">
        <f>IF(OR(H189="",K189=""),"",MAX(0,H189-K189))</f>
        <v/>
      </c>
      <c r="M189" s="51">
        <f>IF(OR(M188="",J189=""),"",M188+J189)</f>
        <v/>
      </c>
      <c r="N189" s="25">
        <f>IF(L189="","",IF(L189=0,"Estinta","Da pagare"))</f>
        <v/>
      </c>
      <c r="O189" s="25">
        <f>IF(F189="","",IF(F189&gt;='Parametri'!$B$11,"Allerta","Normale"))</f>
        <v/>
      </c>
    </row>
    <row r="190">
      <c r="A190" s="16">
        <f>IF(A189="","",IF(A189&lt;'Parametri'!$B$19,A189+1,""))</f>
        <v/>
      </c>
      <c r="B190" s="46">
        <f>IF(A190="","",IFERROR(EDATE(B189,1),""))</f>
        <v/>
      </c>
      <c r="C190" s="16">
        <f>IF(A190="","",IFERROR(ROUNDUP(A190/'Parametri'!$B$7,0),""))</f>
        <v/>
      </c>
      <c r="D190" s="47">
        <f>IF(C190="","",IFERROR(VLOOKUP(C190,'Parametri'!$A$22:$F$121,3,FALSE),""))</f>
        <v/>
      </c>
      <c r="E190" s="47">
        <f>IF(A190="","",'Parametri'!$B$8)</f>
        <v/>
      </c>
      <c r="F190" s="47">
        <f>IF(OR(D190="",E190=""),"",D190+E190)</f>
        <v/>
      </c>
      <c r="G190" s="47">
        <f>IF(F190="","",IFERROR(F190/'Parametri'!$B$6,""))</f>
        <v/>
      </c>
      <c r="H190" s="48">
        <f>IF(A190="","",L189)</f>
        <v/>
      </c>
      <c r="I190" s="48">
        <f>IF(OR(H190="",G190=""),"",IFERROR(MIN(-PMT(G190,'Parametri'!$B$5*'Parametri'!$B$6,H190),H190+J190),""))</f>
        <v/>
      </c>
      <c r="J190" s="48">
        <f>IF(OR(H190="",G190=""),"",H190*G190)</f>
        <v/>
      </c>
      <c r="K190" s="48">
        <f>IF(OR(I190="",J190=""),"",I190-J190)</f>
        <v/>
      </c>
      <c r="L190" s="48">
        <f>IF(OR(H190="",K190=""),"",MAX(0,H190-K190))</f>
        <v/>
      </c>
      <c r="M190" s="48">
        <f>IF(OR(M189="",J190=""),"",M189+J190)</f>
        <v/>
      </c>
      <c r="N190" s="20">
        <f>IF(L190="","",IF(L190=0,"Estinta","Da pagare"))</f>
        <v/>
      </c>
      <c r="O190" s="20">
        <f>IF(F190="","",IF(F190&gt;='Parametri'!$B$11,"Allerta","Normale"))</f>
        <v/>
      </c>
    </row>
    <row r="191">
      <c r="A191" s="21">
        <f>IF(A190="","",IF(A190&lt;'Parametri'!$B$19,A190+1,""))</f>
        <v/>
      </c>
      <c r="B191" s="49">
        <f>IF(A191="","",IFERROR(EDATE(B190,1),""))</f>
        <v/>
      </c>
      <c r="C191" s="21">
        <f>IF(A191="","",IFERROR(ROUNDUP(A191/'Parametri'!$B$7,0),""))</f>
        <v/>
      </c>
      <c r="D191" s="50">
        <f>IF(C191="","",IFERROR(VLOOKUP(C191,'Parametri'!$A$22:$F$121,3,FALSE),""))</f>
        <v/>
      </c>
      <c r="E191" s="50">
        <f>IF(A191="","",'Parametri'!$B$8)</f>
        <v/>
      </c>
      <c r="F191" s="50">
        <f>IF(OR(D191="",E191=""),"",D191+E191)</f>
        <v/>
      </c>
      <c r="G191" s="50">
        <f>IF(F191="","",IFERROR(F191/'Parametri'!$B$6,""))</f>
        <v/>
      </c>
      <c r="H191" s="51">
        <f>IF(A191="","",L190)</f>
        <v/>
      </c>
      <c r="I191" s="51">
        <f>IF(OR(H191="",G191=""),"",IFERROR(MIN(-PMT(G191,'Parametri'!$B$5*'Parametri'!$B$6,H191),H191+J191),""))</f>
        <v/>
      </c>
      <c r="J191" s="51">
        <f>IF(OR(H191="",G191=""),"",H191*G191)</f>
        <v/>
      </c>
      <c r="K191" s="51">
        <f>IF(OR(I191="",J191=""),"",I191-J191)</f>
        <v/>
      </c>
      <c r="L191" s="51">
        <f>IF(OR(H191="",K191=""),"",MAX(0,H191-K191))</f>
        <v/>
      </c>
      <c r="M191" s="51">
        <f>IF(OR(M190="",J191=""),"",M190+J191)</f>
        <v/>
      </c>
      <c r="N191" s="25">
        <f>IF(L191="","",IF(L191=0,"Estinta","Da pagare"))</f>
        <v/>
      </c>
      <c r="O191" s="25">
        <f>IF(F191="","",IF(F191&gt;='Parametri'!$B$11,"Allerta","Normale"))</f>
        <v/>
      </c>
    </row>
    <row r="192">
      <c r="A192" s="16">
        <f>IF(A191="","",IF(A191&lt;'Parametri'!$B$19,A191+1,""))</f>
        <v/>
      </c>
      <c r="B192" s="46">
        <f>IF(A192="","",IFERROR(EDATE(B191,1),""))</f>
        <v/>
      </c>
      <c r="C192" s="16">
        <f>IF(A192="","",IFERROR(ROUNDUP(A192/'Parametri'!$B$7,0),""))</f>
        <v/>
      </c>
      <c r="D192" s="47">
        <f>IF(C192="","",IFERROR(VLOOKUP(C192,'Parametri'!$A$22:$F$121,3,FALSE),""))</f>
        <v/>
      </c>
      <c r="E192" s="47">
        <f>IF(A192="","",'Parametri'!$B$8)</f>
        <v/>
      </c>
      <c r="F192" s="47">
        <f>IF(OR(D192="",E192=""),"",D192+E192)</f>
        <v/>
      </c>
      <c r="G192" s="47">
        <f>IF(F192="","",IFERROR(F192/'Parametri'!$B$6,""))</f>
        <v/>
      </c>
      <c r="H192" s="48">
        <f>IF(A192="","",L191)</f>
        <v/>
      </c>
      <c r="I192" s="48">
        <f>IF(OR(H192="",G192=""),"",IFERROR(MIN(-PMT(G192,'Parametri'!$B$5*'Parametri'!$B$6,H192),H192+J192),""))</f>
        <v/>
      </c>
      <c r="J192" s="48">
        <f>IF(OR(H192="",G192=""),"",H192*G192)</f>
        <v/>
      </c>
      <c r="K192" s="48">
        <f>IF(OR(I192="",J192=""),"",I192-J192)</f>
        <v/>
      </c>
      <c r="L192" s="48">
        <f>IF(OR(H192="",K192=""),"",MAX(0,H192-K192))</f>
        <v/>
      </c>
      <c r="M192" s="48">
        <f>IF(OR(M191="",J192=""),"",M191+J192)</f>
        <v/>
      </c>
      <c r="N192" s="20">
        <f>IF(L192="","",IF(L192=0,"Estinta","Da pagare"))</f>
        <v/>
      </c>
      <c r="O192" s="20">
        <f>IF(F192="","",IF(F192&gt;='Parametri'!$B$11,"Allerta","Normale"))</f>
        <v/>
      </c>
    </row>
    <row r="193">
      <c r="A193" s="21">
        <f>IF(A192="","",IF(A192&lt;'Parametri'!$B$19,A192+1,""))</f>
        <v/>
      </c>
      <c r="B193" s="49">
        <f>IF(A193="","",IFERROR(EDATE(B192,1),""))</f>
        <v/>
      </c>
      <c r="C193" s="21">
        <f>IF(A193="","",IFERROR(ROUNDUP(A193/'Parametri'!$B$7,0),""))</f>
        <v/>
      </c>
      <c r="D193" s="50">
        <f>IF(C193="","",IFERROR(VLOOKUP(C193,'Parametri'!$A$22:$F$121,3,FALSE),""))</f>
        <v/>
      </c>
      <c r="E193" s="50">
        <f>IF(A193="","",'Parametri'!$B$8)</f>
        <v/>
      </c>
      <c r="F193" s="50">
        <f>IF(OR(D193="",E193=""),"",D193+E193)</f>
        <v/>
      </c>
      <c r="G193" s="50">
        <f>IF(F193="","",IFERROR(F193/'Parametri'!$B$6,""))</f>
        <v/>
      </c>
      <c r="H193" s="51">
        <f>IF(A193="","",L192)</f>
        <v/>
      </c>
      <c r="I193" s="51">
        <f>IF(OR(H193="",G193=""),"",IFERROR(MIN(-PMT(G193,'Parametri'!$B$5*'Parametri'!$B$6,H193),H193+J193),""))</f>
        <v/>
      </c>
      <c r="J193" s="51">
        <f>IF(OR(H193="",G193=""),"",H193*G193)</f>
        <v/>
      </c>
      <c r="K193" s="51">
        <f>IF(OR(I193="",J193=""),"",I193-J193)</f>
        <v/>
      </c>
      <c r="L193" s="51">
        <f>IF(OR(H193="",K193=""),"",MAX(0,H193-K193))</f>
        <v/>
      </c>
      <c r="M193" s="51">
        <f>IF(OR(M192="",J193=""),"",M192+J193)</f>
        <v/>
      </c>
      <c r="N193" s="25">
        <f>IF(L193="","",IF(L193=0,"Estinta","Da pagare"))</f>
        <v/>
      </c>
      <c r="O193" s="25">
        <f>IF(F193="","",IF(F193&gt;='Parametri'!$B$11,"Allerta","Normale"))</f>
        <v/>
      </c>
    </row>
    <row r="194">
      <c r="A194" s="16">
        <f>IF(A193="","",IF(A193&lt;'Parametri'!$B$19,A193+1,""))</f>
        <v/>
      </c>
      <c r="B194" s="46">
        <f>IF(A194="","",IFERROR(EDATE(B193,1),""))</f>
        <v/>
      </c>
      <c r="C194" s="16">
        <f>IF(A194="","",IFERROR(ROUNDUP(A194/'Parametri'!$B$7,0),""))</f>
        <v/>
      </c>
      <c r="D194" s="47">
        <f>IF(C194="","",IFERROR(VLOOKUP(C194,'Parametri'!$A$22:$F$121,3,FALSE),""))</f>
        <v/>
      </c>
      <c r="E194" s="47">
        <f>IF(A194="","",'Parametri'!$B$8)</f>
        <v/>
      </c>
      <c r="F194" s="47">
        <f>IF(OR(D194="",E194=""),"",D194+E194)</f>
        <v/>
      </c>
      <c r="G194" s="47">
        <f>IF(F194="","",IFERROR(F194/'Parametri'!$B$6,""))</f>
        <v/>
      </c>
      <c r="H194" s="48">
        <f>IF(A194="","",L193)</f>
        <v/>
      </c>
      <c r="I194" s="48">
        <f>IF(OR(H194="",G194=""),"",IFERROR(MIN(-PMT(G194,'Parametri'!$B$5*'Parametri'!$B$6,H194),H194+J194),""))</f>
        <v/>
      </c>
      <c r="J194" s="48">
        <f>IF(OR(H194="",G194=""),"",H194*G194)</f>
        <v/>
      </c>
      <c r="K194" s="48">
        <f>IF(OR(I194="",J194=""),"",I194-J194)</f>
        <v/>
      </c>
      <c r="L194" s="48">
        <f>IF(OR(H194="",K194=""),"",MAX(0,H194-K194))</f>
        <v/>
      </c>
      <c r="M194" s="48">
        <f>IF(OR(M193="",J194=""),"",M193+J194)</f>
        <v/>
      </c>
      <c r="N194" s="20">
        <f>IF(L194="","",IF(L194=0,"Estinta","Da pagare"))</f>
        <v/>
      </c>
      <c r="O194" s="20">
        <f>IF(F194="","",IF(F194&gt;='Parametri'!$B$11,"Allerta","Normale"))</f>
        <v/>
      </c>
    </row>
    <row r="195">
      <c r="A195" s="21">
        <f>IF(A194="","",IF(A194&lt;'Parametri'!$B$19,A194+1,""))</f>
        <v/>
      </c>
      <c r="B195" s="49">
        <f>IF(A195="","",IFERROR(EDATE(B194,1),""))</f>
        <v/>
      </c>
      <c r="C195" s="21">
        <f>IF(A195="","",IFERROR(ROUNDUP(A195/'Parametri'!$B$7,0),""))</f>
        <v/>
      </c>
      <c r="D195" s="50">
        <f>IF(C195="","",IFERROR(VLOOKUP(C195,'Parametri'!$A$22:$F$121,3,FALSE),""))</f>
        <v/>
      </c>
      <c r="E195" s="50">
        <f>IF(A195="","",'Parametri'!$B$8)</f>
        <v/>
      </c>
      <c r="F195" s="50">
        <f>IF(OR(D195="",E195=""),"",D195+E195)</f>
        <v/>
      </c>
      <c r="G195" s="50">
        <f>IF(F195="","",IFERROR(F195/'Parametri'!$B$6,""))</f>
        <v/>
      </c>
      <c r="H195" s="51">
        <f>IF(A195="","",L194)</f>
        <v/>
      </c>
      <c r="I195" s="51">
        <f>IF(OR(H195="",G195=""),"",IFERROR(MIN(-PMT(G195,'Parametri'!$B$5*'Parametri'!$B$6,H195),H195+J195),""))</f>
        <v/>
      </c>
      <c r="J195" s="51">
        <f>IF(OR(H195="",G195=""),"",H195*G195)</f>
        <v/>
      </c>
      <c r="K195" s="51">
        <f>IF(OR(I195="",J195=""),"",I195-J195)</f>
        <v/>
      </c>
      <c r="L195" s="51">
        <f>IF(OR(H195="",K195=""),"",MAX(0,H195-K195))</f>
        <v/>
      </c>
      <c r="M195" s="51">
        <f>IF(OR(M194="",J195=""),"",M194+J195)</f>
        <v/>
      </c>
      <c r="N195" s="25">
        <f>IF(L195="","",IF(L195=0,"Estinta","Da pagare"))</f>
        <v/>
      </c>
      <c r="O195" s="25">
        <f>IF(F195="","",IF(F195&gt;='Parametri'!$B$11,"Allerta","Normale"))</f>
        <v/>
      </c>
    </row>
    <row r="196">
      <c r="A196" s="16">
        <f>IF(A195="","",IF(A195&lt;'Parametri'!$B$19,A195+1,""))</f>
        <v/>
      </c>
      <c r="B196" s="46">
        <f>IF(A196="","",IFERROR(EDATE(B195,1),""))</f>
        <v/>
      </c>
      <c r="C196" s="16">
        <f>IF(A196="","",IFERROR(ROUNDUP(A196/'Parametri'!$B$7,0),""))</f>
        <v/>
      </c>
      <c r="D196" s="47">
        <f>IF(C196="","",IFERROR(VLOOKUP(C196,'Parametri'!$A$22:$F$121,3,FALSE),""))</f>
        <v/>
      </c>
      <c r="E196" s="47">
        <f>IF(A196="","",'Parametri'!$B$8)</f>
        <v/>
      </c>
      <c r="F196" s="47">
        <f>IF(OR(D196="",E196=""),"",D196+E196)</f>
        <v/>
      </c>
      <c r="G196" s="47">
        <f>IF(F196="","",IFERROR(F196/'Parametri'!$B$6,""))</f>
        <v/>
      </c>
      <c r="H196" s="48">
        <f>IF(A196="","",L195)</f>
        <v/>
      </c>
      <c r="I196" s="48">
        <f>IF(OR(H196="",G196=""),"",IFERROR(MIN(-PMT(G196,'Parametri'!$B$5*'Parametri'!$B$6,H196),H196+J196),""))</f>
        <v/>
      </c>
      <c r="J196" s="48">
        <f>IF(OR(H196="",G196=""),"",H196*G196)</f>
        <v/>
      </c>
      <c r="K196" s="48">
        <f>IF(OR(I196="",J196=""),"",I196-J196)</f>
        <v/>
      </c>
      <c r="L196" s="48">
        <f>IF(OR(H196="",K196=""),"",MAX(0,H196-K196))</f>
        <v/>
      </c>
      <c r="M196" s="48">
        <f>IF(OR(M195="",J196=""),"",M195+J196)</f>
        <v/>
      </c>
      <c r="N196" s="20">
        <f>IF(L196="","",IF(L196=0,"Estinta","Da pagare"))</f>
        <v/>
      </c>
      <c r="O196" s="20">
        <f>IF(F196="","",IF(F196&gt;='Parametri'!$B$11,"Allerta","Normale"))</f>
        <v/>
      </c>
    </row>
    <row r="197">
      <c r="A197" s="21">
        <f>IF(A196="","",IF(A196&lt;'Parametri'!$B$19,A196+1,""))</f>
        <v/>
      </c>
      <c r="B197" s="49">
        <f>IF(A197="","",IFERROR(EDATE(B196,1),""))</f>
        <v/>
      </c>
      <c r="C197" s="21">
        <f>IF(A197="","",IFERROR(ROUNDUP(A197/'Parametri'!$B$7,0),""))</f>
        <v/>
      </c>
      <c r="D197" s="50">
        <f>IF(C197="","",IFERROR(VLOOKUP(C197,'Parametri'!$A$22:$F$121,3,FALSE),""))</f>
        <v/>
      </c>
      <c r="E197" s="50">
        <f>IF(A197="","",'Parametri'!$B$8)</f>
        <v/>
      </c>
      <c r="F197" s="50">
        <f>IF(OR(D197="",E197=""),"",D197+E197)</f>
        <v/>
      </c>
      <c r="G197" s="50">
        <f>IF(F197="","",IFERROR(F197/'Parametri'!$B$6,""))</f>
        <v/>
      </c>
      <c r="H197" s="51">
        <f>IF(A197="","",L196)</f>
        <v/>
      </c>
      <c r="I197" s="51">
        <f>IF(OR(H197="",G197=""),"",IFERROR(MIN(-PMT(G197,'Parametri'!$B$5*'Parametri'!$B$6,H197),H197+J197),""))</f>
        <v/>
      </c>
      <c r="J197" s="51">
        <f>IF(OR(H197="",G197=""),"",H197*G197)</f>
        <v/>
      </c>
      <c r="K197" s="51">
        <f>IF(OR(I197="",J197=""),"",I197-J197)</f>
        <v/>
      </c>
      <c r="L197" s="51">
        <f>IF(OR(H197="",K197=""),"",MAX(0,H197-K197))</f>
        <v/>
      </c>
      <c r="M197" s="51">
        <f>IF(OR(M196="",J197=""),"",M196+J197)</f>
        <v/>
      </c>
      <c r="N197" s="25">
        <f>IF(L197="","",IF(L197=0,"Estinta","Da pagare"))</f>
        <v/>
      </c>
      <c r="O197" s="25">
        <f>IF(F197="","",IF(F197&gt;='Parametri'!$B$11,"Allerta","Normale"))</f>
        <v/>
      </c>
    </row>
    <row r="198">
      <c r="A198" s="16">
        <f>IF(A197="","",IF(A197&lt;'Parametri'!$B$19,A197+1,""))</f>
        <v/>
      </c>
      <c r="B198" s="46">
        <f>IF(A198="","",IFERROR(EDATE(B197,1),""))</f>
        <v/>
      </c>
      <c r="C198" s="16">
        <f>IF(A198="","",IFERROR(ROUNDUP(A198/'Parametri'!$B$7,0),""))</f>
        <v/>
      </c>
      <c r="D198" s="47">
        <f>IF(C198="","",IFERROR(VLOOKUP(C198,'Parametri'!$A$22:$F$121,3,FALSE),""))</f>
        <v/>
      </c>
      <c r="E198" s="47">
        <f>IF(A198="","",'Parametri'!$B$8)</f>
        <v/>
      </c>
      <c r="F198" s="47">
        <f>IF(OR(D198="",E198=""),"",D198+E198)</f>
        <v/>
      </c>
      <c r="G198" s="47">
        <f>IF(F198="","",IFERROR(F198/'Parametri'!$B$6,""))</f>
        <v/>
      </c>
      <c r="H198" s="48">
        <f>IF(A198="","",L197)</f>
        <v/>
      </c>
      <c r="I198" s="48">
        <f>IF(OR(H198="",G198=""),"",IFERROR(MIN(-PMT(G198,'Parametri'!$B$5*'Parametri'!$B$6,H198),H198+J198),""))</f>
        <v/>
      </c>
      <c r="J198" s="48">
        <f>IF(OR(H198="",G198=""),"",H198*G198)</f>
        <v/>
      </c>
      <c r="K198" s="48">
        <f>IF(OR(I198="",J198=""),"",I198-J198)</f>
        <v/>
      </c>
      <c r="L198" s="48">
        <f>IF(OR(H198="",K198=""),"",MAX(0,H198-K198))</f>
        <v/>
      </c>
      <c r="M198" s="48">
        <f>IF(OR(M197="",J198=""),"",M197+J198)</f>
        <v/>
      </c>
      <c r="N198" s="20">
        <f>IF(L198="","",IF(L198=0,"Estinta","Da pagare"))</f>
        <v/>
      </c>
      <c r="O198" s="20">
        <f>IF(F198="","",IF(F198&gt;='Parametri'!$B$11,"Allerta","Normale"))</f>
        <v/>
      </c>
    </row>
    <row r="199">
      <c r="A199" s="21">
        <f>IF(A198="","",IF(A198&lt;'Parametri'!$B$19,A198+1,""))</f>
        <v/>
      </c>
      <c r="B199" s="49">
        <f>IF(A199="","",IFERROR(EDATE(B198,1),""))</f>
        <v/>
      </c>
      <c r="C199" s="21">
        <f>IF(A199="","",IFERROR(ROUNDUP(A199/'Parametri'!$B$7,0),""))</f>
        <v/>
      </c>
      <c r="D199" s="50">
        <f>IF(C199="","",IFERROR(VLOOKUP(C199,'Parametri'!$A$22:$F$121,3,FALSE),""))</f>
        <v/>
      </c>
      <c r="E199" s="50">
        <f>IF(A199="","",'Parametri'!$B$8)</f>
        <v/>
      </c>
      <c r="F199" s="50">
        <f>IF(OR(D199="",E199=""),"",D199+E199)</f>
        <v/>
      </c>
      <c r="G199" s="50">
        <f>IF(F199="","",IFERROR(F199/'Parametri'!$B$6,""))</f>
        <v/>
      </c>
      <c r="H199" s="51">
        <f>IF(A199="","",L198)</f>
        <v/>
      </c>
      <c r="I199" s="51">
        <f>IF(OR(H199="",G199=""),"",IFERROR(MIN(-PMT(G199,'Parametri'!$B$5*'Parametri'!$B$6,H199),H199+J199),""))</f>
        <v/>
      </c>
      <c r="J199" s="51">
        <f>IF(OR(H199="",G199=""),"",H199*G199)</f>
        <v/>
      </c>
      <c r="K199" s="51">
        <f>IF(OR(I199="",J199=""),"",I199-J199)</f>
        <v/>
      </c>
      <c r="L199" s="51">
        <f>IF(OR(H199="",K199=""),"",MAX(0,H199-K199))</f>
        <v/>
      </c>
      <c r="M199" s="51">
        <f>IF(OR(M198="",J199=""),"",M198+J199)</f>
        <v/>
      </c>
      <c r="N199" s="25">
        <f>IF(L199="","",IF(L199=0,"Estinta","Da pagare"))</f>
        <v/>
      </c>
      <c r="O199" s="25">
        <f>IF(F199="","",IF(F199&gt;='Parametri'!$B$11,"Allerta","Normale"))</f>
        <v/>
      </c>
    </row>
    <row r="200">
      <c r="A200" s="16">
        <f>IF(A199="","",IF(A199&lt;'Parametri'!$B$19,A199+1,""))</f>
        <v/>
      </c>
      <c r="B200" s="46">
        <f>IF(A200="","",IFERROR(EDATE(B199,1),""))</f>
        <v/>
      </c>
      <c r="C200" s="16">
        <f>IF(A200="","",IFERROR(ROUNDUP(A200/'Parametri'!$B$7,0),""))</f>
        <v/>
      </c>
      <c r="D200" s="47">
        <f>IF(C200="","",IFERROR(VLOOKUP(C200,'Parametri'!$A$22:$F$121,3,FALSE),""))</f>
        <v/>
      </c>
      <c r="E200" s="47">
        <f>IF(A200="","",'Parametri'!$B$8)</f>
        <v/>
      </c>
      <c r="F200" s="47">
        <f>IF(OR(D200="",E200=""),"",D200+E200)</f>
        <v/>
      </c>
      <c r="G200" s="47">
        <f>IF(F200="","",IFERROR(F200/'Parametri'!$B$6,""))</f>
        <v/>
      </c>
      <c r="H200" s="48">
        <f>IF(A200="","",L199)</f>
        <v/>
      </c>
      <c r="I200" s="48">
        <f>IF(OR(H200="",G200=""),"",IFERROR(MIN(-PMT(G200,'Parametri'!$B$5*'Parametri'!$B$6,H200),H200+J200),""))</f>
        <v/>
      </c>
      <c r="J200" s="48">
        <f>IF(OR(H200="",G200=""),"",H200*G200)</f>
        <v/>
      </c>
      <c r="K200" s="48">
        <f>IF(OR(I200="",J200=""),"",I200-J200)</f>
        <v/>
      </c>
      <c r="L200" s="48">
        <f>IF(OR(H200="",K200=""),"",MAX(0,H200-K200))</f>
        <v/>
      </c>
      <c r="M200" s="48">
        <f>IF(OR(M199="",J200=""),"",M199+J200)</f>
        <v/>
      </c>
      <c r="N200" s="20">
        <f>IF(L200="","",IF(L200=0,"Estinta","Da pagare"))</f>
        <v/>
      </c>
      <c r="O200" s="20">
        <f>IF(F200="","",IF(F200&gt;='Parametri'!$B$11,"Allerta","Normale"))</f>
        <v/>
      </c>
    </row>
    <row r="201">
      <c r="A201" s="21">
        <f>IF(A200="","",IF(A200&lt;'Parametri'!$B$19,A200+1,""))</f>
        <v/>
      </c>
      <c r="B201" s="49">
        <f>IF(A201="","",IFERROR(EDATE(B200,1),""))</f>
        <v/>
      </c>
      <c r="C201" s="21">
        <f>IF(A201="","",IFERROR(ROUNDUP(A201/'Parametri'!$B$7,0),""))</f>
        <v/>
      </c>
      <c r="D201" s="50">
        <f>IF(C201="","",IFERROR(VLOOKUP(C201,'Parametri'!$A$22:$F$121,3,FALSE),""))</f>
        <v/>
      </c>
      <c r="E201" s="50">
        <f>IF(A201="","",'Parametri'!$B$8)</f>
        <v/>
      </c>
      <c r="F201" s="50">
        <f>IF(OR(D201="",E201=""),"",D201+E201)</f>
        <v/>
      </c>
      <c r="G201" s="50">
        <f>IF(F201="","",IFERROR(F201/'Parametri'!$B$6,""))</f>
        <v/>
      </c>
      <c r="H201" s="51">
        <f>IF(A201="","",L200)</f>
        <v/>
      </c>
      <c r="I201" s="51">
        <f>IF(OR(H201="",G201=""),"",IFERROR(MIN(-PMT(G201,'Parametri'!$B$5*'Parametri'!$B$6,H201),H201+J201),""))</f>
        <v/>
      </c>
      <c r="J201" s="51">
        <f>IF(OR(H201="",G201=""),"",H201*G201)</f>
        <v/>
      </c>
      <c r="K201" s="51">
        <f>IF(OR(I201="",J201=""),"",I201-J201)</f>
        <v/>
      </c>
      <c r="L201" s="51">
        <f>IF(OR(H201="",K201=""),"",MAX(0,H201-K201))</f>
        <v/>
      </c>
      <c r="M201" s="51">
        <f>IF(OR(M200="",J201=""),"",M200+J201)</f>
        <v/>
      </c>
      <c r="N201" s="25">
        <f>IF(L201="","",IF(L201=0,"Estinta","Da pagare"))</f>
        <v/>
      </c>
      <c r="O201" s="25">
        <f>IF(F201="","",IF(F201&gt;='Parametri'!$B$11,"Allerta","Normale"))</f>
        <v/>
      </c>
    </row>
    <row r="202">
      <c r="A202" s="16">
        <f>IF(A201="","",IF(A201&lt;'Parametri'!$B$19,A201+1,""))</f>
        <v/>
      </c>
      <c r="B202" s="46">
        <f>IF(A202="","",IFERROR(EDATE(B201,1),""))</f>
        <v/>
      </c>
      <c r="C202" s="16">
        <f>IF(A202="","",IFERROR(ROUNDUP(A202/'Parametri'!$B$7,0),""))</f>
        <v/>
      </c>
      <c r="D202" s="47">
        <f>IF(C202="","",IFERROR(VLOOKUP(C202,'Parametri'!$A$22:$F$121,3,FALSE),""))</f>
        <v/>
      </c>
      <c r="E202" s="47">
        <f>IF(A202="","",'Parametri'!$B$8)</f>
        <v/>
      </c>
      <c r="F202" s="47">
        <f>IF(OR(D202="",E202=""),"",D202+E202)</f>
        <v/>
      </c>
      <c r="G202" s="47">
        <f>IF(F202="","",IFERROR(F202/'Parametri'!$B$6,""))</f>
        <v/>
      </c>
      <c r="H202" s="48">
        <f>IF(A202="","",L201)</f>
        <v/>
      </c>
      <c r="I202" s="48">
        <f>IF(OR(H202="",G202=""),"",IFERROR(MIN(-PMT(G202,'Parametri'!$B$5*'Parametri'!$B$6,H202),H202+J202),""))</f>
        <v/>
      </c>
      <c r="J202" s="48">
        <f>IF(OR(H202="",G202=""),"",H202*G202)</f>
        <v/>
      </c>
      <c r="K202" s="48">
        <f>IF(OR(I202="",J202=""),"",I202-J202)</f>
        <v/>
      </c>
      <c r="L202" s="48">
        <f>IF(OR(H202="",K202=""),"",MAX(0,H202-K202))</f>
        <v/>
      </c>
      <c r="M202" s="48">
        <f>IF(OR(M201="",J202=""),"",M201+J202)</f>
        <v/>
      </c>
      <c r="N202" s="20">
        <f>IF(L202="","",IF(L202=0,"Estinta","Da pagare"))</f>
        <v/>
      </c>
      <c r="O202" s="20">
        <f>IF(F202="","",IF(F202&gt;='Parametri'!$B$11,"Allerta","Normale"))</f>
        <v/>
      </c>
    </row>
    <row r="203">
      <c r="A203" s="21">
        <f>IF(A202="","",IF(A202&lt;'Parametri'!$B$19,A202+1,""))</f>
        <v/>
      </c>
      <c r="B203" s="49">
        <f>IF(A203="","",IFERROR(EDATE(B202,1),""))</f>
        <v/>
      </c>
      <c r="C203" s="21">
        <f>IF(A203="","",IFERROR(ROUNDUP(A203/'Parametri'!$B$7,0),""))</f>
        <v/>
      </c>
      <c r="D203" s="50">
        <f>IF(C203="","",IFERROR(VLOOKUP(C203,'Parametri'!$A$22:$F$121,3,FALSE),""))</f>
        <v/>
      </c>
      <c r="E203" s="50">
        <f>IF(A203="","",'Parametri'!$B$8)</f>
        <v/>
      </c>
      <c r="F203" s="50">
        <f>IF(OR(D203="",E203=""),"",D203+E203)</f>
        <v/>
      </c>
      <c r="G203" s="50">
        <f>IF(F203="","",IFERROR(F203/'Parametri'!$B$6,""))</f>
        <v/>
      </c>
      <c r="H203" s="51">
        <f>IF(A203="","",L202)</f>
        <v/>
      </c>
      <c r="I203" s="51">
        <f>IF(OR(H203="",G203=""),"",IFERROR(MIN(-PMT(G203,'Parametri'!$B$5*'Parametri'!$B$6,H203),H203+J203),""))</f>
        <v/>
      </c>
      <c r="J203" s="51">
        <f>IF(OR(H203="",G203=""),"",H203*G203)</f>
        <v/>
      </c>
      <c r="K203" s="51">
        <f>IF(OR(I203="",J203=""),"",I203-J203)</f>
        <v/>
      </c>
      <c r="L203" s="51">
        <f>IF(OR(H203="",K203=""),"",MAX(0,H203-K203))</f>
        <v/>
      </c>
      <c r="M203" s="51">
        <f>IF(OR(M202="",J203=""),"",M202+J203)</f>
        <v/>
      </c>
      <c r="N203" s="25">
        <f>IF(L203="","",IF(L203=0,"Estinta","Da pagare"))</f>
        <v/>
      </c>
      <c r="O203" s="25">
        <f>IF(F203="","",IF(F203&gt;='Parametri'!$B$11,"Allerta","Normale"))</f>
        <v/>
      </c>
    </row>
    <row r="204">
      <c r="A204" s="16">
        <f>IF(A203="","",IF(A203&lt;'Parametri'!$B$19,A203+1,""))</f>
        <v/>
      </c>
      <c r="B204" s="46">
        <f>IF(A204="","",IFERROR(EDATE(B203,1),""))</f>
        <v/>
      </c>
      <c r="C204" s="16">
        <f>IF(A204="","",IFERROR(ROUNDUP(A204/'Parametri'!$B$7,0),""))</f>
        <v/>
      </c>
      <c r="D204" s="47">
        <f>IF(C204="","",IFERROR(VLOOKUP(C204,'Parametri'!$A$22:$F$121,3,FALSE),""))</f>
        <v/>
      </c>
      <c r="E204" s="47">
        <f>IF(A204="","",'Parametri'!$B$8)</f>
        <v/>
      </c>
      <c r="F204" s="47">
        <f>IF(OR(D204="",E204=""),"",D204+E204)</f>
        <v/>
      </c>
      <c r="G204" s="47">
        <f>IF(F204="","",IFERROR(F204/'Parametri'!$B$6,""))</f>
        <v/>
      </c>
      <c r="H204" s="48">
        <f>IF(A204="","",L203)</f>
        <v/>
      </c>
      <c r="I204" s="48">
        <f>IF(OR(H204="",G204=""),"",IFERROR(MIN(-PMT(G204,'Parametri'!$B$5*'Parametri'!$B$6,H204),H204+J204),""))</f>
        <v/>
      </c>
      <c r="J204" s="48">
        <f>IF(OR(H204="",G204=""),"",H204*G204)</f>
        <v/>
      </c>
      <c r="K204" s="48">
        <f>IF(OR(I204="",J204=""),"",I204-J204)</f>
        <v/>
      </c>
      <c r="L204" s="48">
        <f>IF(OR(H204="",K204=""),"",MAX(0,H204-K204))</f>
        <v/>
      </c>
      <c r="M204" s="48">
        <f>IF(OR(M203="",J204=""),"",M203+J204)</f>
        <v/>
      </c>
      <c r="N204" s="20">
        <f>IF(L204="","",IF(L204=0,"Estinta","Da pagare"))</f>
        <v/>
      </c>
      <c r="O204" s="20">
        <f>IF(F204="","",IF(F204&gt;='Parametri'!$B$11,"Allerta","Normale"))</f>
        <v/>
      </c>
    </row>
    <row r="205">
      <c r="A205" s="21">
        <f>IF(A204="","",IF(A204&lt;'Parametri'!$B$19,A204+1,""))</f>
        <v/>
      </c>
      <c r="B205" s="49">
        <f>IF(A205="","",IFERROR(EDATE(B204,1),""))</f>
        <v/>
      </c>
      <c r="C205" s="21">
        <f>IF(A205="","",IFERROR(ROUNDUP(A205/'Parametri'!$B$7,0),""))</f>
        <v/>
      </c>
      <c r="D205" s="50">
        <f>IF(C205="","",IFERROR(VLOOKUP(C205,'Parametri'!$A$22:$F$121,3,FALSE),""))</f>
        <v/>
      </c>
      <c r="E205" s="50">
        <f>IF(A205="","",'Parametri'!$B$8)</f>
        <v/>
      </c>
      <c r="F205" s="50">
        <f>IF(OR(D205="",E205=""),"",D205+E205)</f>
        <v/>
      </c>
      <c r="G205" s="50">
        <f>IF(F205="","",IFERROR(F205/'Parametri'!$B$6,""))</f>
        <v/>
      </c>
      <c r="H205" s="51">
        <f>IF(A205="","",L204)</f>
        <v/>
      </c>
      <c r="I205" s="51">
        <f>IF(OR(H205="",G205=""),"",IFERROR(MIN(-PMT(G205,'Parametri'!$B$5*'Parametri'!$B$6,H205),H205+J205),""))</f>
        <v/>
      </c>
      <c r="J205" s="51">
        <f>IF(OR(H205="",G205=""),"",H205*G205)</f>
        <v/>
      </c>
      <c r="K205" s="51">
        <f>IF(OR(I205="",J205=""),"",I205-J205)</f>
        <v/>
      </c>
      <c r="L205" s="51">
        <f>IF(OR(H205="",K205=""),"",MAX(0,H205-K205))</f>
        <v/>
      </c>
      <c r="M205" s="51">
        <f>IF(OR(M204="",J205=""),"",M204+J205)</f>
        <v/>
      </c>
      <c r="N205" s="25">
        <f>IF(L205="","",IF(L205=0,"Estinta","Da pagare"))</f>
        <v/>
      </c>
      <c r="O205" s="25">
        <f>IF(F205="","",IF(F205&gt;='Parametri'!$B$11,"Allerta","Normale"))</f>
        <v/>
      </c>
    </row>
    <row r="206">
      <c r="A206" s="16">
        <f>IF(A205="","",IF(A205&lt;'Parametri'!$B$19,A205+1,""))</f>
        <v/>
      </c>
      <c r="B206" s="46">
        <f>IF(A206="","",IFERROR(EDATE(B205,1),""))</f>
        <v/>
      </c>
      <c r="C206" s="16">
        <f>IF(A206="","",IFERROR(ROUNDUP(A206/'Parametri'!$B$7,0),""))</f>
        <v/>
      </c>
      <c r="D206" s="47">
        <f>IF(C206="","",IFERROR(VLOOKUP(C206,'Parametri'!$A$22:$F$121,3,FALSE),""))</f>
        <v/>
      </c>
      <c r="E206" s="47">
        <f>IF(A206="","",'Parametri'!$B$8)</f>
        <v/>
      </c>
      <c r="F206" s="47">
        <f>IF(OR(D206="",E206=""),"",D206+E206)</f>
        <v/>
      </c>
      <c r="G206" s="47">
        <f>IF(F206="","",IFERROR(F206/'Parametri'!$B$6,""))</f>
        <v/>
      </c>
      <c r="H206" s="48">
        <f>IF(A206="","",L205)</f>
        <v/>
      </c>
      <c r="I206" s="48">
        <f>IF(OR(H206="",G206=""),"",IFERROR(MIN(-PMT(G206,'Parametri'!$B$5*'Parametri'!$B$6,H206),H206+J206),""))</f>
        <v/>
      </c>
      <c r="J206" s="48">
        <f>IF(OR(H206="",G206=""),"",H206*G206)</f>
        <v/>
      </c>
      <c r="K206" s="48">
        <f>IF(OR(I206="",J206=""),"",I206-J206)</f>
        <v/>
      </c>
      <c r="L206" s="48">
        <f>IF(OR(H206="",K206=""),"",MAX(0,H206-K206))</f>
        <v/>
      </c>
      <c r="M206" s="48">
        <f>IF(OR(M205="",J206=""),"",M205+J206)</f>
        <v/>
      </c>
      <c r="N206" s="20">
        <f>IF(L206="","",IF(L206=0,"Estinta","Da pagare"))</f>
        <v/>
      </c>
      <c r="O206" s="20">
        <f>IF(F206="","",IF(F206&gt;='Parametri'!$B$11,"Allerta","Normale"))</f>
        <v/>
      </c>
    </row>
    <row r="207">
      <c r="A207" s="21">
        <f>IF(A206="","",IF(A206&lt;'Parametri'!$B$19,A206+1,""))</f>
        <v/>
      </c>
      <c r="B207" s="49">
        <f>IF(A207="","",IFERROR(EDATE(B206,1),""))</f>
        <v/>
      </c>
      <c r="C207" s="21">
        <f>IF(A207="","",IFERROR(ROUNDUP(A207/'Parametri'!$B$7,0),""))</f>
        <v/>
      </c>
      <c r="D207" s="50">
        <f>IF(C207="","",IFERROR(VLOOKUP(C207,'Parametri'!$A$22:$F$121,3,FALSE),""))</f>
        <v/>
      </c>
      <c r="E207" s="50">
        <f>IF(A207="","",'Parametri'!$B$8)</f>
        <v/>
      </c>
      <c r="F207" s="50">
        <f>IF(OR(D207="",E207=""),"",D207+E207)</f>
        <v/>
      </c>
      <c r="G207" s="50">
        <f>IF(F207="","",IFERROR(F207/'Parametri'!$B$6,""))</f>
        <v/>
      </c>
      <c r="H207" s="51">
        <f>IF(A207="","",L206)</f>
        <v/>
      </c>
      <c r="I207" s="51">
        <f>IF(OR(H207="",G207=""),"",IFERROR(MIN(-PMT(G207,'Parametri'!$B$5*'Parametri'!$B$6,H207),H207+J207),""))</f>
        <v/>
      </c>
      <c r="J207" s="51">
        <f>IF(OR(H207="",G207=""),"",H207*G207)</f>
        <v/>
      </c>
      <c r="K207" s="51">
        <f>IF(OR(I207="",J207=""),"",I207-J207)</f>
        <v/>
      </c>
      <c r="L207" s="51">
        <f>IF(OR(H207="",K207=""),"",MAX(0,H207-K207))</f>
        <v/>
      </c>
      <c r="M207" s="51">
        <f>IF(OR(M206="",J207=""),"",M206+J207)</f>
        <v/>
      </c>
      <c r="N207" s="25">
        <f>IF(L207="","",IF(L207=0,"Estinta","Da pagare"))</f>
        <v/>
      </c>
      <c r="O207" s="25">
        <f>IF(F207="","",IF(F207&gt;='Parametri'!$B$11,"Allerta","Normale"))</f>
        <v/>
      </c>
    </row>
    <row r="208">
      <c r="A208" s="16">
        <f>IF(A207="","",IF(A207&lt;'Parametri'!$B$19,A207+1,""))</f>
        <v/>
      </c>
      <c r="B208" s="46">
        <f>IF(A208="","",IFERROR(EDATE(B207,1),""))</f>
        <v/>
      </c>
      <c r="C208" s="16">
        <f>IF(A208="","",IFERROR(ROUNDUP(A208/'Parametri'!$B$7,0),""))</f>
        <v/>
      </c>
      <c r="D208" s="47">
        <f>IF(C208="","",IFERROR(VLOOKUP(C208,'Parametri'!$A$22:$F$121,3,FALSE),""))</f>
        <v/>
      </c>
      <c r="E208" s="47">
        <f>IF(A208="","",'Parametri'!$B$8)</f>
        <v/>
      </c>
      <c r="F208" s="47">
        <f>IF(OR(D208="",E208=""),"",D208+E208)</f>
        <v/>
      </c>
      <c r="G208" s="47">
        <f>IF(F208="","",IFERROR(F208/'Parametri'!$B$6,""))</f>
        <v/>
      </c>
      <c r="H208" s="48">
        <f>IF(A208="","",L207)</f>
        <v/>
      </c>
      <c r="I208" s="48">
        <f>IF(OR(H208="",G208=""),"",IFERROR(MIN(-PMT(G208,'Parametri'!$B$5*'Parametri'!$B$6,H208),H208+J208),""))</f>
        <v/>
      </c>
      <c r="J208" s="48">
        <f>IF(OR(H208="",G208=""),"",H208*G208)</f>
        <v/>
      </c>
      <c r="K208" s="48">
        <f>IF(OR(I208="",J208=""),"",I208-J208)</f>
        <v/>
      </c>
      <c r="L208" s="48">
        <f>IF(OR(H208="",K208=""),"",MAX(0,H208-K208))</f>
        <v/>
      </c>
      <c r="M208" s="48">
        <f>IF(OR(M207="",J208=""),"",M207+J208)</f>
        <v/>
      </c>
      <c r="N208" s="20">
        <f>IF(L208="","",IF(L208=0,"Estinta","Da pagare"))</f>
        <v/>
      </c>
      <c r="O208" s="20">
        <f>IF(F208="","",IF(F208&gt;='Parametri'!$B$11,"Allerta","Normale"))</f>
        <v/>
      </c>
    </row>
    <row r="209">
      <c r="A209" s="21">
        <f>IF(A208="","",IF(A208&lt;'Parametri'!$B$19,A208+1,""))</f>
        <v/>
      </c>
      <c r="B209" s="49">
        <f>IF(A209="","",IFERROR(EDATE(B208,1),""))</f>
        <v/>
      </c>
      <c r="C209" s="21">
        <f>IF(A209="","",IFERROR(ROUNDUP(A209/'Parametri'!$B$7,0),""))</f>
        <v/>
      </c>
      <c r="D209" s="50">
        <f>IF(C209="","",IFERROR(VLOOKUP(C209,'Parametri'!$A$22:$F$121,3,FALSE),""))</f>
        <v/>
      </c>
      <c r="E209" s="50">
        <f>IF(A209="","",'Parametri'!$B$8)</f>
        <v/>
      </c>
      <c r="F209" s="50">
        <f>IF(OR(D209="",E209=""),"",D209+E209)</f>
        <v/>
      </c>
      <c r="G209" s="50">
        <f>IF(F209="","",IFERROR(F209/'Parametri'!$B$6,""))</f>
        <v/>
      </c>
      <c r="H209" s="51">
        <f>IF(A209="","",L208)</f>
        <v/>
      </c>
      <c r="I209" s="51">
        <f>IF(OR(H209="",G209=""),"",IFERROR(MIN(-PMT(G209,'Parametri'!$B$5*'Parametri'!$B$6,H209),H209+J209),""))</f>
        <v/>
      </c>
      <c r="J209" s="51">
        <f>IF(OR(H209="",G209=""),"",H209*G209)</f>
        <v/>
      </c>
      <c r="K209" s="51">
        <f>IF(OR(I209="",J209=""),"",I209-J209)</f>
        <v/>
      </c>
      <c r="L209" s="51">
        <f>IF(OR(H209="",K209=""),"",MAX(0,H209-K209))</f>
        <v/>
      </c>
      <c r="M209" s="51">
        <f>IF(OR(M208="",J209=""),"",M208+J209)</f>
        <v/>
      </c>
      <c r="N209" s="25">
        <f>IF(L209="","",IF(L209=0,"Estinta","Da pagare"))</f>
        <v/>
      </c>
      <c r="O209" s="25">
        <f>IF(F209="","",IF(F209&gt;='Parametri'!$B$11,"Allerta","Normale"))</f>
        <v/>
      </c>
    </row>
    <row r="210">
      <c r="A210" s="16">
        <f>IF(A209="","",IF(A209&lt;'Parametri'!$B$19,A209+1,""))</f>
        <v/>
      </c>
      <c r="B210" s="46">
        <f>IF(A210="","",IFERROR(EDATE(B209,1),""))</f>
        <v/>
      </c>
      <c r="C210" s="16">
        <f>IF(A210="","",IFERROR(ROUNDUP(A210/'Parametri'!$B$7,0),""))</f>
        <v/>
      </c>
      <c r="D210" s="47">
        <f>IF(C210="","",IFERROR(VLOOKUP(C210,'Parametri'!$A$22:$F$121,3,FALSE),""))</f>
        <v/>
      </c>
      <c r="E210" s="47">
        <f>IF(A210="","",'Parametri'!$B$8)</f>
        <v/>
      </c>
      <c r="F210" s="47">
        <f>IF(OR(D210="",E210=""),"",D210+E210)</f>
        <v/>
      </c>
      <c r="G210" s="47">
        <f>IF(F210="","",IFERROR(F210/'Parametri'!$B$6,""))</f>
        <v/>
      </c>
      <c r="H210" s="48">
        <f>IF(A210="","",L209)</f>
        <v/>
      </c>
      <c r="I210" s="48">
        <f>IF(OR(H210="",G210=""),"",IFERROR(MIN(-PMT(G210,'Parametri'!$B$5*'Parametri'!$B$6,H210),H210+J210),""))</f>
        <v/>
      </c>
      <c r="J210" s="48">
        <f>IF(OR(H210="",G210=""),"",H210*G210)</f>
        <v/>
      </c>
      <c r="K210" s="48">
        <f>IF(OR(I210="",J210=""),"",I210-J210)</f>
        <v/>
      </c>
      <c r="L210" s="48">
        <f>IF(OR(H210="",K210=""),"",MAX(0,H210-K210))</f>
        <v/>
      </c>
      <c r="M210" s="48">
        <f>IF(OR(M209="",J210=""),"",M209+J210)</f>
        <v/>
      </c>
      <c r="N210" s="20">
        <f>IF(L210="","",IF(L210=0,"Estinta","Da pagare"))</f>
        <v/>
      </c>
      <c r="O210" s="20">
        <f>IF(F210="","",IF(F210&gt;='Parametri'!$B$11,"Allerta","Normale"))</f>
        <v/>
      </c>
    </row>
    <row r="211">
      <c r="A211" s="21">
        <f>IF(A210="","",IF(A210&lt;'Parametri'!$B$19,A210+1,""))</f>
        <v/>
      </c>
      <c r="B211" s="49">
        <f>IF(A211="","",IFERROR(EDATE(B210,1),""))</f>
        <v/>
      </c>
      <c r="C211" s="21">
        <f>IF(A211="","",IFERROR(ROUNDUP(A211/'Parametri'!$B$7,0),""))</f>
        <v/>
      </c>
      <c r="D211" s="50">
        <f>IF(C211="","",IFERROR(VLOOKUP(C211,'Parametri'!$A$22:$F$121,3,FALSE),""))</f>
        <v/>
      </c>
      <c r="E211" s="50">
        <f>IF(A211="","",'Parametri'!$B$8)</f>
        <v/>
      </c>
      <c r="F211" s="50">
        <f>IF(OR(D211="",E211=""),"",D211+E211)</f>
        <v/>
      </c>
      <c r="G211" s="50">
        <f>IF(F211="","",IFERROR(F211/'Parametri'!$B$6,""))</f>
        <v/>
      </c>
      <c r="H211" s="51">
        <f>IF(A211="","",L210)</f>
        <v/>
      </c>
      <c r="I211" s="51">
        <f>IF(OR(H211="",G211=""),"",IFERROR(MIN(-PMT(G211,'Parametri'!$B$5*'Parametri'!$B$6,H211),H211+J211),""))</f>
        <v/>
      </c>
      <c r="J211" s="51">
        <f>IF(OR(H211="",G211=""),"",H211*G211)</f>
        <v/>
      </c>
      <c r="K211" s="51">
        <f>IF(OR(I211="",J211=""),"",I211-J211)</f>
        <v/>
      </c>
      <c r="L211" s="51">
        <f>IF(OR(H211="",K211=""),"",MAX(0,H211-K211))</f>
        <v/>
      </c>
      <c r="M211" s="51">
        <f>IF(OR(M210="",J211=""),"",M210+J211)</f>
        <v/>
      </c>
      <c r="N211" s="25">
        <f>IF(L211="","",IF(L211=0,"Estinta","Da pagare"))</f>
        <v/>
      </c>
      <c r="O211" s="25">
        <f>IF(F211="","",IF(F211&gt;='Parametri'!$B$11,"Allerta","Normale"))</f>
        <v/>
      </c>
    </row>
    <row r="212">
      <c r="A212" s="16">
        <f>IF(A211="","",IF(A211&lt;'Parametri'!$B$19,A211+1,""))</f>
        <v/>
      </c>
      <c r="B212" s="46">
        <f>IF(A212="","",IFERROR(EDATE(B211,1),""))</f>
        <v/>
      </c>
      <c r="C212" s="16">
        <f>IF(A212="","",IFERROR(ROUNDUP(A212/'Parametri'!$B$7,0),""))</f>
        <v/>
      </c>
      <c r="D212" s="47">
        <f>IF(C212="","",IFERROR(VLOOKUP(C212,'Parametri'!$A$22:$F$121,3,FALSE),""))</f>
        <v/>
      </c>
      <c r="E212" s="47">
        <f>IF(A212="","",'Parametri'!$B$8)</f>
        <v/>
      </c>
      <c r="F212" s="47">
        <f>IF(OR(D212="",E212=""),"",D212+E212)</f>
        <v/>
      </c>
      <c r="G212" s="47">
        <f>IF(F212="","",IFERROR(F212/'Parametri'!$B$6,""))</f>
        <v/>
      </c>
      <c r="H212" s="48">
        <f>IF(A212="","",L211)</f>
        <v/>
      </c>
      <c r="I212" s="48">
        <f>IF(OR(H212="",G212=""),"",IFERROR(MIN(-PMT(G212,'Parametri'!$B$5*'Parametri'!$B$6,H212),H212+J212),""))</f>
        <v/>
      </c>
      <c r="J212" s="48">
        <f>IF(OR(H212="",G212=""),"",H212*G212)</f>
        <v/>
      </c>
      <c r="K212" s="48">
        <f>IF(OR(I212="",J212=""),"",I212-J212)</f>
        <v/>
      </c>
      <c r="L212" s="48">
        <f>IF(OR(H212="",K212=""),"",MAX(0,H212-K212))</f>
        <v/>
      </c>
      <c r="M212" s="48">
        <f>IF(OR(M211="",J212=""),"",M211+J212)</f>
        <v/>
      </c>
      <c r="N212" s="20">
        <f>IF(L212="","",IF(L212=0,"Estinta","Da pagare"))</f>
        <v/>
      </c>
      <c r="O212" s="20">
        <f>IF(F212="","",IF(F212&gt;='Parametri'!$B$11,"Allerta","Normale"))</f>
        <v/>
      </c>
    </row>
    <row r="213">
      <c r="A213" s="21">
        <f>IF(A212="","",IF(A212&lt;'Parametri'!$B$19,A212+1,""))</f>
        <v/>
      </c>
      <c r="B213" s="49">
        <f>IF(A213="","",IFERROR(EDATE(B212,1),""))</f>
        <v/>
      </c>
      <c r="C213" s="21">
        <f>IF(A213="","",IFERROR(ROUNDUP(A213/'Parametri'!$B$7,0),""))</f>
        <v/>
      </c>
      <c r="D213" s="50">
        <f>IF(C213="","",IFERROR(VLOOKUP(C213,'Parametri'!$A$22:$F$121,3,FALSE),""))</f>
        <v/>
      </c>
      <c r="E213" s="50">
        <f>IF(A213="","",'Parametri'!$B$8)</f>
        <v/>
      </c>
      <c r="F213" s="50">
        <f>IF(OR(D213="",E213=""),"",D213+E213)</f>
        <v/>
      </c>
      <c r="G213" s="50">
        <f>IF(F213="","",IFERROR(F213/'Parametri'!$B$6,""))</f>
        <v/>
      </c>
      <c r="H213" s="51">
        <f>IF(A213="","",L212)</f>
        <v/>
      </c>
      <c r="I213" s="51">
        <f>IF(OR(H213="",G213=""),"",IFERROR(MIN(-PMT(G213,'Parametri'!$B$5*'Parametri'!$B$6,H213),H213+J213),""))</f>
        <v/>
      </c>
      <c r="J213" s="51">
        <f>IF(OR(H213="",G213=""),"",H213*G213)</f>
        <v/>
      </c>
      <c r="K213" s="51">
        <f>IF(OR(I213="",J213=""),"",I213-J213)</f>
        <v/>
      </c>
      <c r="L213" s="51">
        <f>IF(OR(H213="",K213=""),"",MAX(0,H213-K213))</f>
        <v/>
      </c>
      <c r="M213" s="51">
        <f>IF(OR(M212="",J213=""),"",M212+J213)</f>
        <v/>
      </c>
      <c r="N213" s="25">
        <f>IF(L213="","",IF(L213=0,"Estinta","Da pagare"))</f>
        <v/>
      </c>
      <c r="O213" s="25">
        <f>IF(F213="","",IF(F213&gt;='Parametri'!$B$11,"Allerta","Normale"))</f>
        <v/>
      </c>
    </row>
    <row r="214">
      <c r="A214" s="16">
        <f>IF(A213="","",IF(A213&lt;'Parametri'!$B$19,A213+1,""))</f>
        <v/>
      </c>
      <c r="B214" s="46">
        <f>IF(A214="","",IFERROR(EDATE(B213,1),""))</f>
        <v/>
      </c>
      <c r="C214" s="16">
        <f>IF(A214="","",IFERROR(ROUNDUP(A214/'Parametri'!$B$7,0),""))</f>
        <v/>
      </c>
      <c r="D214" s="47">
        <f>IF(C214="","",IFERROR(VLOOKUP(C214,'Parametri'!$A$22:$F$121,3,FALSE),""))</f>
        <v/>
      </c>
      <c r="E214" s="47">
        <f>IF(A214="","",'Parametri'!$B$8)</f>
        <v/>
      </c>
      <c r="F214" s="47">
        <f>IF(OR(D214="",E214=""),"",D214+E214)</f>
        <v/>
      </c>
      <c r="G214" s="47">
        <f>IF(F214="","",IFERROR(F214/'Parametri'!$B$6,""))</f>
        <v/>
      </c>
      <c r="H214" s="48">
        <f>IF(A214="","",L213)</f>
        <v/>
      </c>
      <c r="I214" s="48">
        <f>IF(OR(H214="",G214=""),"",IFERROR(MIN(-PMT(G214,'Parametri'!$B$5*'Parametri'!$B$6,H214),H214+J214),""))</f>
        <v/>
      </c>
      <c r="J214" s="48">
        <f>IF(OR(H214="",G214=""),"",H214*G214)</f>
        <v/>
      </c>
      <c r="K214" s="48">
        <f>IF(OR(I214="",J214=""),"",I214-J214)</f>
        <v/>
      </c>
      <c r="L214" s="48">
        <f>IF(OR(H214="",K214=""),"",MAX(0,H214-K214))</f>
        <v/>
      </c>
      <c r="M214" s="48">
        <f>IF(OR(M213="",J214=""),"",M213+J214)</f>
        <v/>
      </c>
      <c r="N214" s="20">
        <f>IF(L214="","",IF(L214=0,"Estinta","Da pagare"))</f>
        <v/>
      </c>
      <c r="O214" s="20">
        <f>IF(F214="","",IF(F214&gt;='Parametri'!$B$11,"Allerta","Normale"))</f>
        <v/>
      </c>
    </row>
    <row r="215">
      <c r="A215" s="21">
        <f>IF(A214="","",IF(A214&lt;'Parametri'!$B$19,A214+1,""))</f>
        <v/>
      </c>
      <c r="B215" s="49">
        <f>IF(A215="","",IFERROR(EDATE(B214,1),""))</f>
        <v/>
      </c>
      <c r="C215" s="21">
        <f>IF(A215="","",IFERROR(ROUNDUP(A215/'Parametri'!$B$7,0),""))</f>
        <v/>
      </c>
      <c r="D215" s="50">
        <f>IF(C215="","",IFERROR(VLOOKUP(C215,'Parametri'!$A$22:$F$121,3,FALSE),""))</f>
        <v/>
      </c>
      <c r="E215" s="50">
        <f>IF(A215="","",'Parametri'!$B$8)</f>
        <v/>
      </c>
      <c r="F215" s="50">
        <f>IF(OR(D215="",E215=""),"",D215+E215)</f>
        <v/>
      </c>
      <c r="G215" s="50">
        <f>IF(F215="","",IFERROR(F215/'Parametri'!$B$6,""))</f>
        <v/>
      </c>
      <c r="H215" s="51">
        <f>IF(A215="","",L214)</f>
        <v/>
      </c>
      <c r="I215" s="51">
        <f>IF(OR(H215="",G215=""),"",IFERROR(MIN(-PMT(G215,'Parametri'!$B$5*'Parametri'!$B$6,H215),H215+J215),""))</f>
        <v/>
      </c>
      <c r="J215" s="51">
        <f>IF(OR(H215="",G215=""),"",H215*G215)</f>
        <v/>
      </c>
      <c r="K215" s="51">
        <f>IF(OR(I215="",J215=""),"",I215-J215)</f>
        <v/>
      </c>
      <c r="L215" s="51">
        <f>IF(OR(H215="",K215=""),"",MAX(0,H215-K215))</f>
        <v/>
      </c>
      <c r="M215" s="51">
        <f>IF(OR(M214="",J215=""),"",M214+J215)</f>
        <v/>
      </c>
      <c r="N215" s="25">
        <f>IF(L215="","",IF(L215=0,"Estinta","Da pagare"))</f>
        <v/>
      </c>
      <c r="O215" s="25">
        <f>IF(F215="","",IF(F215&gt;='Parametri'!$B$11,"Allerta","Normale"))</f>
        <v/>
      </c>
    </row>
    <row r="216">
      <c r="A216" s="16">
        <f>IF(A215="","",IF(A215&lt;'Parametri'!$B$19,A215+1,""))</f>
        <v/>
      </c>
      <c r="B216" s="46">
        <f>IF(A216="","",IFERROR(EDATE(B215,1),""))</f>
        <v/>
      </c>
      <c r="C216" s="16">
        <f>IF(A216="","",IFERROR(ROUNDUP(A216/'Parametri'!$B$7,0),""))</f>
        <v/>
      </c>
      <c r="D216" s="47">
        <f>IF(C216="","",IFERROR(VLOOKUP(C216,'Parametri'!$A$22:$F$121,3,FALSE),""))</f>
        <v/>
      </c>
      <c r="E216" s="47">
        <f>IF(A216="","",'Parametri'!$B$8)</f>
        <v/>
      </c>
      <c r="F216" s="47">
        <f>IF(OR(D216="",E216=""),"",D216+E216)</f>
        <v/>
      </c>
      <c r="G216" s="47">
        <f>IF(F216="","",IFERROR(F216/'Parametri'!$B$6,""))</f>
        <v/>
      </c>
      <c r="H216" s="48">
        <f>IF(A216="","",L215)</f>
        <v/>
      </c>
      <c r="I216" s="48">
        <f>IF(OR(H216="",G216=""),"",IFERROR(MIN(-PMT(G216,'Parametri'!$B$5*'Parametri'!$B$6,H216),H216+J216),""))</f>
        <v/>
      </c>
      <c r="J216" s="48">
        <f>IF(OR(H216="",G216=""),"",H216*G216)</f>
        <v/>
      </c>
      <c r="K216" s="48">
        <f>IF(OR(I216="",J216=""),"",I216-J216)</f>
        <v/>
      </c>
      <c r="L216" s="48">
        <f>IF(OR(H216="",K216=""),"",MAX(0,H216-K216))</f>
        <v/>
      </c>
      <c r="M216" s="48">
        <f>IF(OR(M215="",J216=""),"",M215+J216)</f>
        <v/>
      </c>
      <c r="N216" s="20">
        <f>IF(L216="","",IF(L216=0,"Estinta","Da pagare"))</f>
        <v/>
      </c>
      <c r="O216" s="20">
        <f>IF(F216="","",IF(F216&gt;='Parametri'!$B$11,"Allerta","Normale"))</f>
        <v/>
      </c>
    </row>
    <row r="217">
      <c r="A217" s="21">
        <f>IF(A216="","",IF(A216&lt;'Parametri'!$B$19,A216+1,""))</f>
        <v/>
      </c>
      <c r="B217" s="49">
        <f>IF(A217="","",IFERROR(EDATE(B216,1),""))</f>
        <v/>
      </c>
      <c r="C217" s="21">
        <f>IF(A217="","",IFERROR(ROUNDUP(A217/'Parametri'!$B$7,0),""))</f>
        <v/>
      </c>
      <c r="D217" s="50">
        <f>IF(C217="","",IFERROR(VLOOKUP(C217,'Parametri'!$A$22:$F$121,3,FALSE),""))</f>
        <v/>
      </c>
      <c r="E217" s="50">
        <f>IF(A217="","",'Parametri'!$B$8)</f>
        <v/>
      </c>
      <c r="F217" s="50">
        <f>IF(OR(D217="",E217=""),"",D217+E217)</f>
        <v/>
      </c>
      <c r="G217" s="50">
        <f>IF(F217="","",IFERROR(F217/'Parametri'!$B$6,""))</f>
        <v/>
      </c>
      <c r="H217" s="51">
        <f>IF(A217="","",L216)</f>
        <v/>
      </c>
      <c r="I217" s="51">
        <f>IF(OR(H217="",G217=""),"",IFERROR(MIN(-PMT(G217,'Parametri'!$B$5*'Parametri'!$B$6,H217),H217+J217),""))</f>
        <v/>
      </c>
      <c r="J217" s="51">
        <f>IF(OR(H217="",G217=""),"",H217*G217)</f>
        <v/>
      </c>
      <c r="K217" s="51">
        <f>IF(OR(I217="",J217=""),"",I217-J217)</f>
        <v/>
      </c>
      <c r="L217" s="51">
        <f>IF(OR(H217="",K217=""),"",MAX(0,H217-K217))</f>
        <v/>
      </c>
      <c r="M217" s="51">
        <f>IF(OR(M216="",J217=""),"",M216+J217)</f>
        <v/>
      </c>
      <c r="N217" s="25">
        <f>IF(L217="","",IF(L217=0,"Estinta","Da pagare"))</f>
        <v/>
      </c>
      <c r="O217" s="25">
        <f>IF(F217="","",IF(F217&gt;='Parametri'!$B$11,"Allerta","Normale"))</f>
        <v/>
      </c>
    </row>
    <row r="218">
      <c r="A218" s="16">
        <f>IF(A217="","",IF(A217&lt;'Parametri'!$B$19,A217+1,""))</f>
        <v/>
      </c>
      <c r="B218" s="46">
        <f>IF(A218="","",IFERROR(EDATE(B217,1),""))</f>
        <v/>
      </c>
      <c r="C218" s="16">
        <f>IF(A218="","",IFERROR(ROUNDUP(A218/'Parametri'!$B$7,0),""))</f>
        <v/>
      </c>
      <c r="D218" s="47">
        <f>IF(C218="","",IFERROR(VLOOKUP(C218,'Parametri'!$A$22:$F$121,3,FALSE),""))</f>
        <v/>
      </c>
      <c r="E218" s="47">
        <f>IF(A218="","",'Parametri'!$B$8)</f>
        <v/>
      </c>
      <c r="F218" s="47">
        <f>IF(OR(D218="",E218=""),"",D218+E218)</f>
        <v/>
      </c>
      <c r="G218" s="47">
        <f>IF(F218="","",IFERROR(F218/'Parametri'!$B$6,""))</f>
        <v/>
      </c>
      <c r="H218" s="48">
        <f>IF(A218="","",L217)</f>
        <v/>
      </c>
      <c r="I218" s="48">
        <f>IF(OR(H218="",G218=""),"",IFERROR(MIN(-PMT(G218,'Parametri'!$B$5*'Parametri'!$B$6,H218),H218+J218),""))</f>
        <v/>
      </c>
      <c r="J218" s="48">
        <f>IF(OR(H218="",G218=""),"",H218*G218)</f>
        <v/>
      </c>
      <c r="K218" s="48">
        <f>IF(OR(I218="",J218=""),"",I218-J218)</f>
        <v/>
      </c>
      <c r="L218" s="48">
        <f>IF(OR(H218="",K218=""),"",MAX(0,H218-K218))</f>
        <v/>
      </c>
      <c r="M218" s="48">
        <f>IF(OR(M217="",J218=""),"",M217+J218)</f>
        <v/>
      </c>
      <c r="N218" s="20">
        <f>IF(L218="","",IF(L218=0,"Estinta","Da pagare"))</f>
        <v/>
      </c>
      <c r="O218" s="20">
        <f>IF(F218="","",IF(F218&gt;='Parametri'!$B$11,"Allerta","Normale"))</f>
        <v/>
      </c>
    </row>
    <row r="219">
      <c r="A219" s="21">
        <f>IF(A218="","",IF(A218&lt;'Parametri'!$B$19,A218+1,""))</f>
        <v/>
      </c>
      <c r="B219" s="49">
        <f>IF(A219="","",IFERROR(EDATE(B218,1),""))</f>
        <v/>
      </c>
      <c r="C219" s="21">
        <f>IF(A219="","",IFERROR(ROUNDUP(A219/'Parametri'!$B$7,0),""))</f>
        <v/>
      </c>
      <c r="D219" s="50">
        <f>IF(C219="","",IFERROR(VLOOKUP(C219,'Parametri'!$A$22:$F$121,3,FALSE),""))</f>
        <v/>
      </c>
      <c r="E219" s="50">
        <f>IF(A219="","",'Parametri'!$B$8)</f>
        <v/>
      </c>
      <c r="F219" s="50">
        <f>IF(OR(D219="",E219=""),"",D219+E219)</f>
        <v/>
      </c>
      <c r="G219" s="50">
        <f>IF(F219="","",IFERROR(F219/'Parametri'!$B$6,""))</f>
        <v/>
      </c>
      <c r="H219" s="51">
        <f>IF(A219="","",L218)</f>
        <v/>
      </c>
      <c r="I219" s="51">
        <f>IF(OR(H219="",G219=""),"",IFERROR(MIN(-PMT(G219,'Parametri'!$B$5*'Parametri'!$B$6,H219),H219+J219),""))</f>
        <v/>
      </c>
      <c r="J219" s="51">
        <f>IF(OR(H219="",G219=""),"",H219*G219)</f>
        <v/>
      </c>
      <c r="K219" s="51">
        <f>IF(OR(I219="",J219=""),"",I219-J219)</f>
        <v/>
      </c>
      <c r="L219" s="51">
        <f>IF(OR(H219="",K219=""),"",MAX(0,H219-K219))</f>
        <v/>
      </c>
      <c r="M219" s="51">
        <f>IF(OR(M218="",J219=""),"",M218+J219)</f>
        <v/>
      </c>
      <c r="N219" s="25">
        <f>IF(L219="","",IF(L219=0,"Estinta","Da pagare"))</f>
        <v/>
      </c>
      <c r="O219" s="25">
        <f>IF(F219="","",IF(F219&gt;='Parametri'!$B$11,"Allerta","Normale"))</f>
        <v/>
      </c>
    </row>
    <row r="220">
      <c r="A220" s="16">
        <f>IF(A219="","",IF(A219&lt;'Parametri'!$B$19,A219+1,""))</f>
        <v/>
      </c>
      <c r="B220" s="46">
        <f>IF(A220="","",IFERROR(EDATE(B219,1),""))</f>
        <v/>
      </c>
      <c r="C220" s="16">
        <f>IF(A220="","",IFERROR(ROUNDUP(A220/'Parametri'!$B$7,0),""))</f>
        <v/>
      </c>
      <c r="D220" s="47">
        <f>IF(C220="","",IFERROR(VLOOKUP(C220,'Parametri'!$A$22:$F$121,3,FALSE),""))</f>
        <v/>
      </c>
      <c r="E220" s="47">
        <f>IF(A220="","",'Parametri'!$B$8)</f>
        <v/>
      </c>
      <c r="F220" s="47">
        <f>IF(OR(D220="",E220=""),"",D220+E220)</f>
        <v/>
      </c>
      <c r="G220" s="47">
        <f>IF(F220="","",IFERROR(F220/'Parametri'!$B$6,""))</f>
        <v/>
      </c>
      <c r="H220" s="48">
        <f>IF(A220="","",L219)</f>
        <v/>
      </c>
      <c r="I220" s="48">
        <f>IF(OR(H220="",G220=""),"",IFERROR(MIN(-PMT(G220,'Parametri'!$B$5*'Parametri'!$B$6,H220),H220+J220),""))</f>
        <v/>
      </c>
      <c r="J220" s="48">
        <f>IF(OR(H220="",G220=""),"",H220*G220)</f>
        <v/>
      </c>
      <c r="K220" s="48">
        <f>IF(OR(I220="",J220=""),"",I220-J220)</f>
        <v/>
      </c>
      <c r="L220" s="48">
        <f>IF(OR(H220="",K220=""),"",MAX(0,H220-K220))</f>
        <v/>
      </c>
      <c r="M220" s="48">
        <f>IF(OR(M219="",J220=""),"",M219+J220)</f>
        <v/>
      </c>
      <c r="N220" s="20">
        <f>IF(L220="","",IF(L220=0,"Estinta","Da pagare"))</f>
        <v/>
      </c>
      <c r="O220" s="20">
        <f>IF(F220="","",IF(F220&gt;='Parametri'!$B$11,"Allerta","Normale"))</f>
        <v/>
      </c>
    </row>
    <row r="221">
      <c r="A221" s="21">
        <f>IF(A220="","",IF(A220&lt;'Parametri'!$B$19,A220+1,""))</f>
        <v/>
      </c>
      <c r="B221" s="49">
        <f>IF(A221="","",IFERROR(EDATE(B220,1),""))</f>
        <v/>
      </c>
      <c r="C221" s="21">
        <f>IF(A221="","",IFERROR(ROUNDUP(A221/'Parametri'!$B$7,0),""))</f>
        <v/>
      </c>
      <c r="D221" s="50">
        <f>IF(C221="","",IFERROR(VLOOKUP(C221,'Parametri'!$A$22:$F$121,3,FALSE),""))</f>
        <v/>
      </c>
      <c r="E221" s="50">
        <f>IF(A221="","",'Parametri'!$B$8)</f>
        <v/>
      </c>
      <c r="F221" s="50">
        <f>IF(OR(D221="",E221=""),"",D221+E221)</f>
        <v/>
      </c>
      <c r="G221" s="50">
        <f>IF(F221="","",IFERROR(F221/'Parametri'!$B$6,""))</f>
        <v/>
      </c>
      <c r="H221" s="51">
        <f>IF(A221="","",L220)</f>
        <v/>
      </c>
      <c r="I221" s="51">
        <f>IF(OR(H221="",G221=""),"",IFERROR(MIN(-PMT(G221,'Parametri'!$B$5*'Parametri'!$B$6,H221),H221+J221),""))</f>
        <v/>
      </c>
      <c r="J221" s="51">
        <f>IF(OR(H221="",G221=""),"",H221*G221)</f>
        <v/>
      </c>
      <c r="K221" s="51">
        <f>IF(OR(I221="",J221=""),"",I221-J221)</f>
        <v/>
      </c>
      <c r="L221" s="51">
        <f>IF(OR(H221="",K221=""),"",MAX(0,H221-K221))</f>
        <v/>
      </c>
      <c r="M221" s="51">
        <f>IF(OR(M220="",J221=""),"",M220+J221)</f>
        <v/>
      </c>
      <c r="N221" s="25">
        <f>IF(L221="","",IF(L221=0,"Estinta","Da pagare"))</f>
        <v/>
      </c>
      <c r="O221" s="25">
        <f>IF(F221="","",IF(F221&gt;='Parametri'!$B$11,"Allerta","Normale"))</f>
        <v/>
      </c>
    </row>
    <row r="222">
      <c r="A222" s="16">
        <f>IF(A221="","",IF(A221&lt;'Parametri'!$B$19,A221+1,""))</f>
        <v/>
      </c>
      <c r="B222" s="46">
        <f>IF(A222="","",IFERROR(EDATE(B221,1),""))</f>
        <v/>
      </c>
      <c r="C222" s="16">
        <f>IF(A222="","",IFERROR(ROUNDUP(A222/'Parametri'!$B$7,0),""))</f>
        <v/>
      </c>
      <c r="D222" s="47">
        <f>IF(C222="","",IFERROR(VLOOKUP(C222,'Parametri'!$A$22:$F$121,3,FALSE),""))</f>
        <v/>
      </c>
      <c r="E222" s="47">
        <f>IF(A222="","",'Parametri'!$B$8)</f>
        <v/>
      </c>
      <c r="F222" s="47">
        <f>IF(OR(D222="",E222=""),"",D222+E222)</f>
        <v/>
      </c>
      <c r="G222" s="47">
        <f>IF(F222="","",IFERROR(F222/'Parametri'!$B$6,""))</f>
        <v/>
      </c>
      <c r="H222" s="48">
        <f>IF(A222="","",L221)</f>
        <v/>
      </c>
      <c r="I222" s="48">
        <f>IF(OR(H222="",G222=""),"",IFERROR(MIN(-PMT(G222,'Parametri'!$B$5*'Parametri'!$B$6,H222),H222+J222),""))</f>
        <v/>
      </c>
      <c r="J222" s="48">
        <f>IF(OR(H222="",G222=""),"",H222*G222)</f>
        <v/>
      </c>
      <c r="K222" s="48">
        <f>IF(OR(I222="",J222=""),"",I222-J222)</f>
        <v/>
      </c>
      <c r="L222" s="48">
        <f>IF(OR(H222="",K222=""),"",MAX(0,H222-K222))</f>
        <v/>
      </c>
      <c r="M222" s="48">
        <f>IF(OR(M221="",J222=""),"",M221+J222)</f>
        <v/>
      </c>
      <c r="N222" s="20">
        <f>IF(L222="","",IF(L222=0,"Estinta","Da pagare"))</f>
        <v/>
      </c>
      <c r="O222" s="20">
        <f>IF(F222="","",IF(F222&gt;='Parametri'!$B$11,"Allerta","Normale"))</f>
        <v/>
      </c>
    </row>
    <row r="223">
      <c r="A223" s="21">
        <f>IF(A222="","",IF(A222&lt;'Parametri'!$B$19,A222+1,""))</f>
        <v/>
      </c>
      <c r="B223" s="49">
        <f>IF(A223="","",IFERROR(EDATE(B222,1),""))</f>
        <v/>
      </c>
      <c r="C223" s="21">
        <f>IF(A223="","",IFERROR(ROUNDUP(A223/'Parametri'!$B$7,0),""))</f>
        <v/>
      </c>
      <c r="D223" s="50">
        <f>IF(C223="","",IFERROR(VLOOKUP(C223,'Parametri'!$A$22:$F$121,3,FALSE),""))</f>
        <v/>
      </c>
      <c r="E223" s="50">
        <f>IF(A223="","",'Parametri'!$B$8)</f>
        <v/>
      </c>
      <c r="F223" s="50">
        <f>IF(OR(D223="",E223=""),"",D223+E223)</f>
        <v/>
      </c>
      <c r="G223" s="50">
        <f>IF(F223="","",IFERROR(F223/'Parametri'!$B$6,""))</f>
        <v/>
      </c>
      <c r="H223" s="51">
        <f>IF(A223="","",L222)</f>
        <v/>
      </c>
      <c r="I223" s="51">
        <f>IF(OR(H223="",G223=""),"",IFERROR(MIN(-PMT(G223,'Parametri'!$B$5*'Parametri'!$B$6,H223),H223+J223),""))</f>
        <v/>
      </c>
      <c r="J223" s="51">
        <f>IF(OR(H223="",G223=""),"",H223*G223)</f>
        <v/>
      </c>
      <c r="K223" s="51">
        <f>IF(OR(I223="",J223=""),"",I223-J223)</f>
        <v/>
      </c>
      <c r="L223" s="51">
        <f>IF(OR(H223="",K223=""),"",MAX(0,H223-K223))</f>
        <v/>
      </c>
      <c r="M223" s="51">
        <f>IF(OR(M222="",J223=""),"",M222+J223)</f>
        <v/>
      </c>
      <c r="N223" s="25">
        <f>IF(L223="","",IF(L223=0,"Estinta","Da pagare"))</f>
        <v/>
      </c>
      <c r="O223" s="25">
        <f>IF(F223="","",IF(F223&gt;='Parametri'!$B$11,"Allerta","Normale"))</f>
        <v/>
      </c>
    </row>
    <row r="224">
      <c r="A224" s="16">
        <f>IF(A223="","",IF(A223&lt;'Parametri'!$B$19,A223+1,""))</f>
        <v/>
      </c>
      <c r="B224" s="46">
        <f>IF(A224="","",IFERROR(EDATE(B223,1),""))</f>
        <v/>
      </c>
      <c r="C224" s="16">
        <f>IF(A224="","",IFERROR(ROUNDUP(A224/'Parametri'!$B$7,0),""))</f>
        <v/>
      </c>
      <c r="D224" s="47">
        <f>IF(C224="","",IFERROR(VLOOKUP(C224,'Parametri'!$A$22:$F$121,3,FALSE),""))</f>
        <v/>
      </c>
      <c r="E224" s="47">
        <f>IF(A224="","",'Parametri'!$B$8)</f>
        <v/>
      </c>
      <c r="F224" s="47">
        <f>IF(OR(D224="",E224=""),"",D224+E224)</f>
        <v/>
      </c>
      <c r="G224" s="47">
        <f>IF(F224="","",IFERROR(F224/'Parametri'!$B$6,""))</f>
        <v/>
      </c>
      <c r="H224" s="48">
        <f>IF(A224="","",L223)</f>
        <v/>
      </c>
      <c r="I224" s="48">
        <f>IF(OR(H224="",G224=""),"",IFERROR(MIN(-PMT(G224,'Parametri'!$B$5*'Parametri'!$B$6,H224),H224+J224),""))</f>
        <v/>
      </c>
      <c r="J224" s="48">
        <f>IF(OR(H224="",G224=""),"",H224*G224)</f>
        <v/>
      </c>
      <c r="K224" s="48">
        <f>IF(OR(I224="",J224=""),"",I224-J224)</f>
        <v/>
      </c>
      <c r="L224" s="48">
        <f>IF(OR(H224="",K224=""),"",MAX(0,H224-K224))</f>
        <v/>
      </c>
      <c r="M224" s="48">
        <f>IF(OR(M223="",J224=""),"",M223+J224)</f>
        <v/>
      </c>
      <c r="N224" s="20">
        <f>IF(L224="","",IF(L224=0,"Estinta","Da pagare"))</f>
        <v/>
      </c>
      <c r="O224" s="20">
        <f>IF(F224="","",IF(F224&gt;='Parametri'!$B$11,"Allerta","Normale"))</f>
        <v/>
      </c>
    </row>
    <row r="225">
      <c r="A225" s="21">
        <f>IF(A224="","",IF(A224&lt;'Parametri'!$B$19,A224+1,""))</f>
        <v/>
      </c>
      <c r="B225" s="49">
        <f>IF(A225="","",IFERROR(EDATE(B224,1),""))</f>
        <v/>
      </c>
      <c r="C225" s="21">
        <f>IF(A225="","",IFERROR(ROUNDUP(A225/'Parametri'!$B$7,0),""))</f>
        <v/>
      </c>
      <c r="D225" s="50">
        <f>IF(C225="","",IFERROR(VLOOKUP(C225,'Parametri'!$A$22:$F$121,3,FALSE),""))</f>
        <v/>
      </c>
      <c r="E225" s="50">
        <f>IF(A225="","",'Parametri'!$B$8)</f>
        <v/>
      </c>
      <c r="F225" s="50">
        <f>IF(OR(D225="",E225=""),"",D225+E225)</f>
        <v/>
      </c>
      <c r="G225" s="50">
        <f>IF(F225="","",IFERROR(F225/'Parametri'!$B$6,""))</f>
        <v/>
      </c>
      <c r="H225" s="51">
        <f>IF(A225="","",L224)</f>
        <v/>
      </c>
      <c r="I225" s="51">
        <f>IF(OR(H225="",G225=""),"",IFERROR(MIN(-PMT(G225,'Parametri'!$B$5*'Parametri'!$B$6,H225),H225+J225),""))</f>
        <v/>
      </c>
      <c r="J225" s="51">
        <f>IF(OR(H225="",G225=""),"",H225*G225)</f>
        <v/>
      </c>
      <c r="K225" s="51">
        <f>IF(OR(I225="",J225=""),"",I225-J225)</f>
        <v/>
      </c>
      <c r="L225" s="51">
        <f>IF(OR(H225="",K225=""),"",MAX(0,H225-K225))</f>
        <v/>
      </c>
      <c r="M225" s="51">
        <f>IF(OR(M224="",J225=""),"",M224+J225)</f>
        <v/>
      </c>
      <c r="N225" s="25">
        <f>IF(L225="","",IF(L225=0,"Estinta","Da pagare"))</f>
        <v/>
      </c>
      <c r="O225" s="25">
        <f>IF(F225="","",IF(F225&gt;='Parametri'!$B$11,"Allerta","Normale"))</f>
        <v/>
      </c>
    </row>
    <row r="226">
      <c r="A226" s="16">
        <f>IF(A225="","",IF(A225&lt;'Parametri'!$B$19,A225+1,""))</f>
        <v/>
      </c>
      <c r="B226" s="46">
        <f>IF(A226="","",IFERROR(EDATE(B225,1),""))</f>
        <v/>
      </c>
      <c r="C226" s="16">
        <f>IF(A226="","",IFERROR(ROUNDUP(A226/'Parametri'!$B$7,0),""))</f>
        <v/>
      </c>
      <c r="D226" s="47">
        <f>IF(C226="","",IFERROR(VLOOKUP(C226,'Parametri'!$A$22:$F$121,3,FALSE),""))</f>
        <v/>
      </c>
      <c r="E226" s="47">
        <f>IF(A226="","",'Parametri'!$B$8)</f>
        <v/>
      </c>
      <c r="F226" s="47">
        <f>IF(OR(D226="",E226=""),"",D226+E226)</f>
        <v/>
      </c>
      <c r="G226" s="47">
        <f>IF(F226="","",IFERROR(F226/'Parametri'!$B$6,""))</f>
        <v/>
      </c>
      <c r="H226" s="48">
        <f>IF(A226="","",L225)</f>
        <v/>
      </c>
      <c r="I226" s="48">
        <f>IF(OR(H226="",G226=""),"",IFERROR(MIN(-PMT(G226,'Parametri'!$B$5*'Parametri'!$B$6,H226),H226+J226),""))</f>
        <v/>
      </c>
      <c r="J226" s="48">
        <f>IF(OR(H226="",G226=""),"",H226*G226)</f>
        <v/>
      </c>
      <c r="K226" s="48">
        <f>IF(OR(I226="",J226=""),"",I226-J226)</f>
        <v/>
      </c>
      <c r="L226" s="48">
        <f>IF(OR(H226="",K226=""),"",MAX(0,H226-K226))</f>
        <v/>
      </c>
      <c r="M226" s="48">
        <f>IF(OR(M225="",J226=""),"",M225+J226)</f>
        <v/>
      </c>
      <c r="N226" s="20">
        <f>IF(L226="","",IF(L226=0,"Estinta","Da pagare"))</f>
        <v/>
      </c>
      <c r="O226" s="20">
        <f>IF(F226="","",IF(F226&gt;='Parametri'!$B$11,"Allerta","Normale"))</f>
        <v/>
      </c>
    </row>
    <row r="227">
      <c r="A227" s="21">
        <f>IF(A226="","",IF(A226&lt;'Parametri'!$B$19,A226+1,""))</f>
        <v/>
      </c>
      <c r="B227" s="49">
        <f>IF(A227="","",IFERROR(EDATE(B226,1),""))</f>
        <v/>
      </c>
      <c r="C227" s="21">
        <f>IF(A227="","",IFERROR(ROUNDUP(A227/'Parametri'!$B$7,0),""))</f>
        <v/>
      </c>
      <c r="D227" s="50">
        <f>IF(C227="","",IFERROR(VLOOKUP(C227,'Parametri'!$A$22:$F$121,3,FALSE),""))</f>
        <v/>
      </c>
      <c r="E227" s="50">
        <f>IF(A227="","",'Parametri'!$B$8)</f>
        <v/>
      </c>
      <c r="F227" s="50">
        <f>IF(OR(D227="",E227=""),"",D227+E227)</f>
        <v/>
      </c>
      <c r="G227" s="50">
        <f>IF(F227="","",IFERROR(F227/'Parametri'!$B$6,""))</f>
        <v/>
      </c>
      <c r="H227" s="51">
        <f>IF(A227="","",L226)</f>
        <v/>
      </c>
      <c r="I227" s="51">
        <f>IF(OR(H227="",G227=""),"",IFERROR(MIN(-PMT(G227,'Parametri'!$B$5*'Parametri'!$B$6,H227),H227+J227),""))</f>
        <v/>
      </c>
      <c r="J227" s="51">
        <f>IF(OR(H227="",G227=""),"",H227*G227)</f>
        <v/>
      </c>
      <c r="K227" s="51">
        <f>IF(OR(I227="",J227=""),"",I227-J227)</f>
        <v/>
      </c>
      <c r="L227" s="51">
        <f>IF(OR(H227="",K227=""),"",MAX(0,H227-K227))</f>
        <v/>
      </c>
      <c r="M227" s="51">
        <f>IF(OR(M226="",J227=""),"",M226+J227)</f>
        <v/>
      </c>
      <c r="N227" s="25">
        <f>IF(L227="","",IF(L227=0,"Estinta","Da pagare"))</f>
        <v/>
      </c>
      <c r="O227" s="25">
        <f>IF(F227="","",IF(F227&gt;='Parametri'!$B$11,"Allerta","Normale"))</f>
        <v/>
      </c>
    </row>
    <row r="228">
      <c r="A228" s="16">
        <f>IF(A227="","",IF(A227&lt;'Parametri'!$B$19,A227+1,""))</f>
        <v/>
      </c>
      <c r="B228" s="46">
        <f>IF(A228="","",IFERROR(EDATE(B227,1),""))</f>
        <v/>
      </c>
      <c r="C228" s="16">
        <f>IF(A228="","",IFERROR(ROUNDUP(A228/'Parametri'!$B$7,0),""))</f>
        <v/>
      </c>
      <c r="D228" s="47">
        <f>IF(C228="","",IFERROR(VLOOKUP(C228,'Parametri'!$A$22:$F$121,3,FALSE),""))</f>
        <v/>
      </c>
      <c r="E228" s="47">
        <f>IF(A228="","",'Parametri'!$B$8)</f>
        <v/>
      </c>
      <c r="F228" s="47">
        <f>IF(OR(D228="",E228=""),"",D228+E228)</f>
        <v/>
      </c>
      <c r="G228" s="47">
        <f>IF(F228="","",IFERROR(F228/'Parametri'!$B$6,""))</f>
        <v/>
      </c>
      <c r="H228" s="48">
        <f>IF(A228="","",L227)</f>
        <v/>
      </c>
      <c r="I228" s="48">
        <f>IF(OR(H228="",G228=""),"",IFERROR(MIN(-PMT(G228,'Parametri'!$B$5*'Parametri'!$B$6,H228),H228+J228),""))</f>
        <v/>
      </c>
      <c r="J228" s="48">
        <f>IF(OR(H228="",G228=""),"",H228*G228)</f>
        <v/>
      </c>
      <c r="K228" s="48">
        <f>IF(OR(I228="",J228=""),"",I228-J228)</f>
        <v/>
      </c>
      <c r="L228" s="48">
        <f>IF(OR(H228="",K228=""),"",MAX(0,H228-K228))</f>
        <v/>
      </c>
      <c r="M228" s="48">
        <f>IF(OR(M227="",J228=""),"",M227+J228)</f>
        <v/>
      </c>
      <c r="N228" s="20">
        <f>IF(L228="","",IF(L228=0,"Estinta","Da pagare"))</f>
        <v/>
      </c>
      <c r="O228" s="20">
        <f>IF(F228="","",IF(F228&gt;='Parametri'!$B$11,"Allerta","Normale"))</f>
        <v/>
      </c>
    </row>
    <row r="229">
      <c r="A229" s="21">
        <f>IF(A228="","",IF(A228&lt;'Parametri'!$B$19,A228+1,""))</f>
        <v/>
      </c>
      <c r="B229" s="49">
        <f>IF(A229="","",IFERROR(EDATE(B228,1),""))</f>
        <v/>
      </c>
      <c r="C229" s="21">
        <f>IF(A229="","",IFERROR(ROUNDUP(A229/'Parametri'!$B$7,0),""))</f>
        <v/>
      </c>
      <c r="D229" s="50">
        <f>IF(C229="","",IFERROR(VLOOKUP(C229,'Parametri'!$A$22:$F$121,3,FALSE),""))</f>
        <v/>
      </c>
      <c r="E229" s="50">
        <f>IF(A229="","",'Parametri'!$B$8)</f>
        <v/>
      </c>
      <c r="F229" s="50">
        <f>IF(OR(D229="",E229=""),"",D229+E229)</f>
        <v/>
      </c>
      <c r="G229" s="50">
        <f>IF(F229="","",IFERROR(F229/'Parametri'!$B$6,""))</f>
        <v/>
      </c>
      <c r="H229" s="51">
        <f>IF(A229="","",L228)</f>
        <v/>
      </c>
      <c r="I229" s="51">
        <f>IF(OR(H229="",G229=""),"",IFERROR(MIN(-PMT(G229,'Parametri'!$B$5*'Parametri'!$B$6,H229),H229+J229),""))</f>
        <v/>
      </c>
      <c r="J229" s="51">
        <f>IF(OR(H229="",G229=""),"",H229*G229)</f>
        <v/>
      </c>
      <c r="K229" s="51">
        <f>IF(OR(I229="",J229=""),"",I229-J229)</f>
        <v/>
      </c>
      <c r="L229" s="51">
        <f>IF(OR(H229="",K229=""),"",MAX(0,H229-K229))</f>
        <v/>
      </c>
      <c r="M229" s="51">
        <f>IF(OR(M228="",J229=""),"",M228+J229)</f>
        <v/>
      </c>
      <c r="N229" s="25">
        <f>IF(L229="","",IF(L229=0,"Estinta","Da pagare"))</f>
        <v/>
      </c>
      <c r="O229" s="25">
        <f>IF(F229="","",IF(F229&gt;='Parametri'!$B$11,"Allerta","Normale"))</f>
        <v/>
      </c>
    </row>
    <row r="230">
      <c r="A230" s="16">
        <f>IF(A229="","",IF(A229&lt;'Parametri'!$B$19,A229+1,""))</f>
        <v/>
      </c>
      <c r="B230" s="46">
        <f>IF(A230="","",IFERROR(EDATE(B229,1),""))</f>
        <v/>
      </c>
      <c r="C230" s="16">
        <f>IF(A230="","",IFERROR(ROUNDUP(A230/'Parametri'!$B$7,0),""))</f>
        <v/>
      </c>
      <c r="D230" s="47">
        <f>IF(C230="","",IFERROR(VLOOKUP(C230,'Parametri'!$A$22:$F$121,3,FALSE),""))</f>
        <v/>
      </c>
      <c r="E230" s="47">
        <f>IF(A230="","",'Parametri'!$B$8)</f>
        <v/>
      </c>
      <c r="F230" s="47">
        <f>IF(OR(D230="",E230=""),"",D230+E230)</f>
        <v/>
      </c>
      <c r="G230" s="47">
        <f>IF(F230="","",IFERROR(F230/'Parametri'!$B$6,""))</f>
        <v/>
      </c>
      <c r="H230" s="48">
        <f>IF(A230="","",L229)</f>
        <v/>
      </c>
      <c r="I230" s="48">
        <f>IF(OR(H230="",G230=""),"",IFERROR(MIN(-PMT(G230,'Parametri'!$B$5*'Parametri'!$B$6,H230),H230+J230),""))</f>
        <v/>
      </c>
      <c r="J230" s="48">
        <f>IF(OR(H230="",G230=""),"",H230*G230)</f>
        <v/>
      </c>
      <c r="K230" s="48">
        <f>IF(OR(I230="",J230=""),"",I230-J230)</f>
        <v/>
      </c>
      <c r="L230" s="48">
        <f>IF(OR(H230="",K230=""),"",MAX(0,H230-K230))</f>
        <v/>
      </c>
      <c r="M230" s="48">
        <f>IF(OR(M229="",J230=""),"",M229+J230)</f>
        <v/>
      </c>
      <c r="N230" s="20">
        <f>IF(L230="","",IF(L230=0,"Estinta","Da pagare"))</f>
        <v/>
      </c>
      <c r="O230" s="20">
        <f>IF(F230="","",IF(F230&gt;='Parametri'!$B$11,"Allerta","Normale"))</f>
        <v/>
      </c>
    </row>
    <row r="231">
      <c r="A231" s="21">
        <f>IF(A230="","",IF(A230&lt;'Parametri'!$B$19,A230+1,""))</f>
        <v/>
      </c>
      <c r="B231" s="49">
        <f>IF(A231="","",IFERROR(EDATE(B230,1),""))</f>
        <v/>
      </c>
      <c r="C231" s="21">
        <f>IF(A231="","",IFERROR(ROUNDUP(A231/'Parametri'!$B$7,0),""))</f>
        <v/>
      </c>
      <c r="D231" s="50">
        <f>IF(C231="","",IFERROR(VLOOKUP(C231,'Parametri'!$A$22:$F$121,3,FALSE),""))</f>
        <v/>
      </c>
      <c r="E231" s="50">
        <f>IF(A231="","",'Parametri'!$B$8)</f>
        <v/>
      </c>
      <c r="F231" s="50">
        <f>IF(OR(D231="",E231=""),"",D231+E231)</f>
        <v/>
      </c>
      <c r="G231" s="50">
        <f>IF(F231="","",IFERROR(F231/'Parametri'!$B$6,""))</f>
        <v/>
      </c>
      <c r="H231" s="51">
        <f>IF(A231="","",L230)</f>
        <v/>
      </c>
      <c r="I231" s="51">
        <f>IF(OR(H231="",G231=""),"",IFERROR(MIN(-PMT(G231,'Parametri'!$B$5*'Parametri'!$B$6,H231),H231+J231),""))</f>
        <v/>
      </c>
      <c r="J231" s="51">
        <f>IF(OR(H231="",G231=""),"",H231*G231)</f>
        <v/>
      </c>
      <c r="K231" s="51">
        <f>IF(OR(I231="",J231=""),"",I231-J231)</f>
        <v/>
      </c>
      <c r="L231" s="51">
        <f>IF(OR(H231="",K231=""),"",MAX(0,H231-K231))</f>
        <v/>
      </c>
      <c r="M231" s="51">
        <f>IF(OR(M230="",J231=""),"",M230+J231)</f>
        <v/>
      </c>
      <c r="N231" s="25">
        <f>IF(L231="","",IF(L231=0,"Estinta","Da pagare"))</f>
        <v/>
      </c>
      <c r="O231" s="25">
        <f>IF(F231="","",IF(F231&gt;='Parametri'!$B$11,"Allerta","Normale"))</f>
        <v/>
      </c>
    </row>
    <row r="232">
      <c r="A232" s="16">
        <f>IF(A231="","",IF(A231&lt;'Parametri'!$B$19,A231+1,""))</f>
        <v/>
      </c>
      <c r="B232" s="46">
        <f>IF(A232="","",IFERROR(EDATE(B231,1),""))</f>
        <v/>
      </c>
      <c r="C232" s="16">
        <f>IF(A232="","",IFERROR(ROUNDUP(A232/'Parametri'!$B$7,0),""))</f>
        <v/>
      </c>
      <c r="D232" s="47">
        <f>IF(C232="","",IFERROR(VLOOKUP(C232,'Parametri'!$A$22:$F$121,3,FALSE),""))</f>
        <v/>
      </c>
      <c r="E232" s="47">
        <f>IF(A232="","",'Parametri'!$B$8)</f>
        <v/>
      </c>
      <c r="F232" s="47">
        <f>IF(OR(D232="",E232=""),"",D232+E232)</f>
        <v/>
      </c>
      <c r="G232" s="47">
        <f>IF(F232="","",IFERROR(F232/'Parametri'!$B$6,""))</f>
        <v/>
      </c>
      <c r="H232" s="48">
        <f>IF(A232="","",L231)</f>
        <v/>
      </c>
      <c r="I232" s="48">
        <f>IF(OR(H232="",G232=""),"",IFERROR(MIN(-PMT(G232,'Parametri'!$B$5*'Parametri'!$B$6,H232),H232+J232),""))</f>
        <v/>
      </c>
      <c r="J232" s="48">
        <f>IF(OR(H232="",G232=""),"",H232*G232)</f>
        <v/>
      </c>
      <c r="K232" s="48">
        <f>IF(OR(I232="",J232=""),"",I232-J232)</f>
        <v/>
      </c>
      <c r="L232" s="48">
        <f>IF(OR(H232="",K232=""),"",MAX(0,H232-K232))</f>
        <v/>
      </c>
      <c r="M232" s="48">
        <f>IF(OR(M231="",J232=""),"",M231+J232)</f>
        <v/>
      </c>
      <c r="N232" s="20">
        <f>IF(L232="","",IF(L232=0,"Estinta","Da pagare"))</f>
        <v/>
      </c>
      <c r="O232" s="20">
        <f>IF(F232="","",IF(F232&gt;='Parametri'!$B$11,"Allerta","Normale"))</f>
        <v/>
      </c>
    </row>
    <row r="233">
      <c r="A233" s="21">
        <f>IF(A232="","",IF(A232&lt;'Parametri'!$B$19,A232+1,""))</f>
        <v/>
      </c>
      <c r="B233" s="49">
        <f>IF(A233="","",IFERROR(EDATE(B232,1),""))</f>
        <v/>
      </c>
      <c r="C233" s="21">
        <f>IF(A233="","",IFERROR(ROUNDUP(A233/'Parametri'!$B$7,0),""))</f>
        <v/>
      </c>
      <c r="D233" s="50">
        <f>IF(C233="","",IFERROR(VLOOKUP(C233,'Parametri'!$A$22:$F$121,3,FALSE),""))</f>
        <v/>
      </c>
      <c r="E233" s="50">
        <f>IF(A233="","",'Parametri'!$B$8)</f>
        <v/>
      </c>
      <c r="F233" s="50">
        <f>IF(OR(D233="",E233=""),"",D233+E233)</f>
        <v/>
      </c>
      <c r="G233" s="50">
        <f>IF(F233="","",IFERROR(F233/'Parametri'!$B$6,""))</f>
        <v/>
      </c>
      <c r="H233" s="51">
        <f>IF(A233="","",L232)</f>
        <v/>
      </c>
      <c r="I233" s="51">
        <f>IF(OR(H233="",G233=""),"",IFERROR(MIN(-PMT(G233,'Parametri'!$B$5*'Parametri'!$B$6,H233),H233+J233),""))</f>
        <v/>
      </c>
      <c r="J233" s="51">
        <f>IF(OR(H233="",G233=""),"",H233*G233)</f>
        <v/>
      </c>
      <c r="K233" s="51">
        <f>IF(OR(I233="",J233=""),"",I233-J233)</f>
        <v/>
      </c>
      <c r="L233" s="51">
        <f>IF(OR(H233="",K233=""),"",MAX(0,H233-K233))</f>
        <v/>
      </c>
      <c r="M233" s="51">
        <f>IF(OR(M232="",J233=""),"",M232+J233)</f>
        <v/>
      </c>
      <c r="N233" s="25">
        <f>IF(L233="","",IF(L233=0,"Estinta","Da pagare"))</f>
        <v/>
      </c>
      <c r="O233" s="25">
        <f>IF(F233="","",IF(F233&gt;='Parametri'!$B$11,"Allerta","Normale"))</f>
        <v/>
      </c>
    </row>
    <row r="234">
      <c r="A234" s="16">
        <f>IF(A233="","",IF(A233&lt;'Parametri'!$B$19,A233+1,""))</f>
        <v/>
      </c>
      <c r="B234" s="46">
        <f>IF(A234="","",IFERROR(EDATE(B233,1),""))</f>
        <v/>
      </c>
      <c r="C234" s="16">
        <f>IF(A234="","",IFERROR(ROUNDUP(A234/'Parametri'!$B$7,0),""))</f>
        <v/>
      </c>
      <c r="D234" s="47">
        <f>IF(C234="","",IFERROR(VLOOKUP(C234,'Parametri'!$A$22:$F$121,3,FALSE),""))</f>
        <v/>
      </c>
      <c r="E234" s="47">
        <f>IF(A234="","",'Parametri'!$B$8)</f>
        <v/>
      </c>
      <c r="F234" s="47">
        <f>IF(OR(D234="",E234=""),"",D234+E234)</f>
        <v/>
      </c>
      <c r="G234" s="47">
        <f>IF(F234="","",IFERROR(F234/'Parametri'!$B$6,""))</f>
        <v/>
      </c>
      <c r="H234" s="48">
        <f>IF(A234="","",L233)</f>
        <v/>
      </c>
      <c r="I234" s="48">
        <f>IF(OR(H234="",G234=""),"",IFERROR(MIN(-PMT(G234,'Parametri'!$B$5*'Parametri'!$B$6,H234),H234+J234),""))</f>
        <v/>
      </c>
      <c r="J234" s="48">
        <f>IF(OR(H234="",G234=""),"",H234*G234)</f>
        <v/>
      </c>
      <c r="K234" s="48">
        <f>IF(OR(I234="",J234=""),"",I234-J234)</f>
        <v/>
      </c>
      <c r="L234" s="48">
        <f>IF(OR(H234="",K234=""),"",MAX(0,H234-K234))</f>
        <v/>
      </c>
      <c r="M234" s="48">
        <f>IF(OR(M233="",J234=""),"",M233+J234)</f>
        <v/>
      </c>
      <c r="N234" s="20">
        <f>IF(L234="","",IF(L234=0,"Estinta","Da pagare"))</f>
        <v/>
      </c>
      <c r="O234" s="20">
        <f>IF(F234="","",IF(F234&gt;='Parametri'!$B$11,"Allerta","Normale"))</f>
        <v/>
      </c>
    </row>
    <row r="235">
      <c r="A235" s="21">
        <f>IF(A234="","",IF(A234&lt;'Parametri'!$B$19,A234+1,""))</f>
        <v/>
      </c>
      <c r="B235" s="49">
        <f>IF(A235="","",IFERROR(EDATE(B234,1),""))</f>
        <v/>
      </c>
      <c r="C235" s="21">
        <f>IF(A235="","",IFERROR(ROUNDUP(A235/'Parametri'!$B$7,0),""))</f>
        <v/>
      </c>
      <c r="D235" s="50">
        <f>IF(C235="","",IFERROR(VLOOKUP(C235,'Parametri'!$A$22:$F$121,3,FALSE),""))</f>
        <v/>
      </c>
      <c r="E235" s="50">
        <f>IF(A235="","",'Parametri'!$B$8)</f>
        <v/>
      </c>
      <c r="F235" s="50">
        <f>IF(OR(D235="",E235=""),"",D235+E235)</f>
        <v/>
      </c>
      <c r="G235" s="50">
        <f>IF(F235="","",IFERROR(F235/'Parametri'!$B$6,""))</f>
        <v/>
      </c>
      <c r="H235" s="51">
        <f>IF(A235="","",L234)</f>
        <v/>
      </c>
      <c r="I235" s="51">
        <f>IF(OR(H235="",G235=""),"",IFERROR(MIN(-PMT(G235,'Parametri'!$B$5*'Parametri'!$B$6,H235),H235+J235),""))</f>
        <v/>
      </c>
      <c r="J235" s="51">
        <f>IF(OR(H235="",G235=""),"",H235*G235)</f>
        <v/>
      </c>
      <c r="K235" s="51">
        <f>IF(OR(I235="",J235=""),"",I235-J235)</f>
        <v/>
      </c>
      <c r="L235" s="51">
        <f>IF(OR(H235="",K235=""),"",MAX(0,H235-K235))</f>
        <v/>
      </c>
      <c r="M235" s="51">
        <f>IF(OR(M234="",J235=""),"",M234+J235)</f>
        <v/>
      </c>
      <c r="N235" s="25">
        <f>IF(L235="","",IF(L235=0,"Estinta","Da pagare"))</f>
        <v/>
      </c>
      <c r="O235" s="25">
        <f>IF(F235="","",IF(F235&gt;='Parametri'!$B$11,"Allerta","Normale"))</f>
        <v/>
      </c>
    </row>
    <row r="236">
      <c r="A236" s="16">
        <f>IF(A235="","",IF(A235&lt;'Parametri'!$B$19,A235+1,""))</f>
        <v/>
      </c>
      <c r="B236" s="46">
        <f>IF(A236="","",IFERROR(EDATE(B235,1),""))</f>
        <v/>
      </c>
      <c r="C236" s="16">
        <f>IF(A236="","",IFERROR(ROUNDUP(A236/'Parametri'!$B$7,0),""))</f>
        <v/>
      </c>
      <c r="D236" s="47">
        <f>IF(C236="","",IFERROR(VLOOKUP(C236,'Parametri'!$A$22:$F$121,3,FALSE),""))</f>
        <v/>
      </c>
      <c r="E236" s="47">
        <f>IF(A236="","",'Parametri'!$B$8)</f>
        <v/>
      </c>
      <c r="F236" s="47">
        <f>IF(OR(D236="",E236=""),"",D236+E236)</f>
        <v/>
      </c>
      <c r="G236" s="47">
        <f>IF(F236="","",IFERROR(F236/'Parametri'!$B$6,""))</f>
        <v/>
      </c>
      <c r="H236" s="48">
        <f>IF(A236="","",L235)</f>
        <v/>
      </c>
      <c r="I236" s="48">
        <f>IF(OR(H236="",G236=""),"",IFERROR(MIN(-PMT(G236,'Parametri'!$B$5*'Parametri'!$B$6,H236),H236+J236),""))</f>
        <v/>
      </c>
      <c r="J236" s="48">
        <f>IF(OR(H236="",G236=""),"",H236*G236)</f>
        <v/>
      </c>
      <c r="K236" s="48">
        <f>IF(OR(I236="",J236=""),"",I236-J236)</f>
        <v/>
      </c>
      <c r="L236" s="48">
        <f>IF(OR(H236="",K236=""),"",MAX(0,H236-K236))</f>
        <v/>
      </c>
      <c r="M236" s="48">
        <f>IF(OR(M235="",J236=""),"",M235+J236)</f>
        <v/>
      </c>
      <c r="N236" s="20">
        <f>IF(L236="","",IF(L236=0,"Estinta","Da pagare"))</f>
        <v/>
      </c>
      <c r="O236" s="20">
        <f>IF(F236="","",IF(F236&gt;='Parametri'!$B$11,"Allerta","Normale"))</f>
        <v/>
      </c>
    </row>
    <row r="237">
      <c r="A237" s="21">
        <f>IF(A236="","",IF(A236&lt;'Parametri'!$B$19,A236+1,""))</f>
        <v/>
      </c>
      <c r="B237" s="49">
        <f>IF(A237="","",IFERROR(EDATE(B236,1),""))</f>
        <v/>
      </c>
      <c r="C237" s="21">
        <f>IF(A237="","",IFERROR(ROUNDUP(A237/'Parametri'!$B$7,0),""))</f>
        <v/>
      </c>
      <c r="D237" s="50">
        <f>IF(C237="","",IFERROR(VLOOKUP(C237,'Parametri'!$A$22:$F$121,3,FALSE),""))</f>
        <v/>
      </c>
      <c r="E237" s="50">
        <f>IF(A237="","",'Parametri'!$B$8)</f>
        <v/>
      </c>
      <c r="F237" s="50">
        <f>IF(OR(D237="",E237=""),"",D237+E237)</f>
        <v/>
      </c>
      <c r="G237" s="50">
        <f>IF(F237="","",IFERROR(F237/'Parametri'!$B$6,""))</f>
        <v/>
      </c>
      <c r="H237" s="51">
        <f>IF(A237="","",L236)</f>
        <v/>
      </c>
      <c r="I237" s="51">
        <f>IF(OR(H237="",G237=""),"",IFERROR(MIN(-PMT(G237,'Parametri'!$B$5*'Parametri'!$B$6,H237),H237+J237),""))</f>
        <v/>
      </c>
      <c r="J237" s="51">
        <f>IF(OR(H237="",G237=""),"",H237*G237)</f>
        <v/>
      </c>
      <c r="K237" s="51">
        <f>IF(OR(I237="",J237=""),"",I237-J237)</f>
        <v/>
      </c>
      <c r="L237" s="51">
        <f>IF(OR(H237="",K237=""),"",MAX(0,H237-K237))</f>
        <v/>
      </c>
      <c r="M237" s="51">
        <f>IF(OR(M236="",J237=""),"",M236+J237)</f>
        <v/>
      </c>
      <c r="N237" s="25">
        <f>IF(L237="","",IF(L237=0,"Estinta","Da pagare"))</f>
        <v/>
      </c>
      <c r="O237" s="25">
        <f>IF(F237="","",IF(F237&gt;='Parametri'!$B$11,"Allerta","Normale"))</f>
        <v/>
      </c>
    </row>
    <row r="238">
      <c r="A238" s="16">
        <f>IF(A237="","",IF(A237&lt;'Parametri'!$B$19,A237+1,""))</f>
        <v/>
      </c>
      <c r="B238" s="46">
        <f>IF(A238="","",IFERROR(EDATE(B237,1),""))</f>
        <v/>
      </c>
      <c r="C238" s="16">
        <f>IF(A238="","",IFERROR(ROUNDUP(A238/'Parametri'!$B$7,0),""))</f>
        <v/>
      </c>
      <c r="D238" s="47">
        <f>IF(C238="","",IFERROR(VLOOKUP(C238,'Parametri'!$A$22:$F$121,3,FALSE),""))</f>
        <v/>
      </c>
      <c r="E238" s="47">
        <f>IF(A238="","",'Parametri'!$B$8)</f>
        <v/>
      </c>
      <c r="F238" s="47">
        <f>IF(OR(D238="",E238=""),"",D238+E238)</f>
        <v/>
      </c>
      <c r="G238" s="47">
        <f>IF(F238="","",IFERROR(F238/'Parametri'!$B$6,""))</f>
        <v/>
      </c>
      <c r="H238" s="48">
        <f>IF(A238="","",L237)</f>
        <v/>
      </c>
      <c r="I238" s="48">
        <f>IF(OR(H238="",G238=""),"",IFERROR(MIN(-PMT(G238,'Parametri'!$B$5*'Parametri'!$B$6,H238),H238+J238),""))</f>
        <v/>
      </c>
      <c r="J238" s="48">
        <f>IF(OR(H238="",G238=""),"",H238*G238)</f>
        <v/>
      </c>
      <c r="K238" s="48">
        <f>IF(OR(I238="",J238=""),"",I238-J238)</f>
        <v/>
      </c>
      <c r="L238" s="48">
        <f>IF(OR(H238="",K238=""),"",MAX(0,H238-K238))</f>
        <v/>
      </c>
      <c r="M238" s="48">
        <f>IF(OR(M237="",J238=""),"",M237+J238)</f>
        <v/>
      </c>
      <c r="N238" s="20">
        <f>IF(L238="","",IF(L238=0,"Estinta","Da pagare"))</f>
        <v/>
      </c>
      <c r="O238" s="20">
        <f>IF(F238="","",IF(F238&gt;='Parametri'!$B$11,"Allerta","Normale"))</f>
        <v/>
      </c>
    </row>
    <row r="239">
      <c r="A239" s="21">
        <f>IF(A238="","",IF(A238&lt;'Parametri'!$B$19,A238+1,""))</f>
        <v/>
      </c>
      <c r="B239" s="49">
        <f>IF(A239="","",IFERROR(EDATE(B238,1),""))</f>
        <v/>
      </c>
      <c r="C239" s="21">
        <f>IF(A239="","",IFERROR(ROUNDUP(A239/'Parametri'!$B$7,0),""))</f>
        <v/>
      </c>
      <c r="D239" s="50">
        <f>IF(C239="","",IFERROR(VLOOKUP(C239,'Parametri'!$A$22:$F$121,3,FALSE),""))</f>
        <v/>
      </c>
      <c r="E239" s="50">
        <f>IF(A239="","",'Parametri'!$B$8)</f>
        <v/>
      </c>
      <c r="F239" s="50">
        <f>IF(OR(D239="",E239=""),"",D239+E239)</f>
        <v/>
      </c>
      <c r="G239" s="50">
        <f>IF(F239="","",IFERROR(F239/'Parametri'!$B$6,""))</f>
        <v/>
      </c>
      <c r="H239" s="51">
        <f>IF(A239="","",L238)</f>
        <v/>
      </c>
      <c r="I239" s="51">
        <f>IF(OR(H239="",G239=""),"",IFERROR(MIN(-PMT(G239,'Parametri'!$B$5*'Parametri'!$B$6,H239),H239+J239),""))</f>
        <v/>
      </c>
      <c r="J239" s="51">
        <f>IF(OR(H239="",G239=""),"",H239*G239)</f>
        <v/>
      </c>
      <c r="K239" s="51">
        <f>IF(OR(I239="",J239=""),"",I239-J239)</f>
        <v/>
      </c>
      <c r="L239" s="51">
        <f>IF(OR(H239="",K239=""),"",MAX(0,H239-K239))</f>
        <v/>
      </c>
      <c r="M239" s="51">
        <f>IF(OR(M238="",J239=""),"",M238+J239)</f>
        <v/>
      </c>
      <c r="N239" s="25">
        <f>IF(L239="","",IF(L239=0,"Estinta","Da pagare"))</f>
        <v/>
      </c>
      <c r="O239" s="25">
        <f>IF(F239="","",IF(F239&gt;='Parametri'!$B$11,"Allerta","Normale"))</f>
        <v/>
      </c>
    </row>
    <row r="240">
      <c r="A240" s="16">
        <f>IF(A239="","",IF(A239&lt;'Parametri'!$B$19,A239+1,""))</f>
        <v/>
      </c>
      <c r="B240" s="46">
        <f>IF(A240="","",IFERROR(EDATE(B239,1),""))</f>
        <v/>
      </c>
      <c r="C240" s="16">
        <f>IF(A240="","",IFERROR(ROUNDUP(A240/'Parametri'!$B$7,0),""))</f>
        <v/>
      </c>
      <c r="D240" s="47">
        <f>IF(C240="","",IFERROR(VLOOKUP(C240,'Parametri'!$A$22:$F$121,3,FALSE),""))</f>
        <v/>
      </c>
      <c r="E240" s="47">
        <f>IF(A240="","",'Parametri'!$B$8)</f>
        <v/>
      </c>
      <c r="F240" s="47">
        <f>IF(OR(D240="",E240=""),"",D240+E240)</f>
        <v/>
      </c>
      <c r="G240" s="47">
        <f>IF(F240="","",IFERROR(F240/'Parametri'!$B$6,""))</f>
        <v/>
      </c>
      <c r="H240" s="48">
        <f>IF(A240="","",L239)</f>
        <v/>
      </c>
      <c r="I240" s="48">
        <f>IF(OR(H240="",G240=""),"",IFERROR(MIN(-PMT(G240,'Parametri'!$B$5*'Parametri'!$B$6,H240),H240+J240),""))</f>
        <v/>
      </c>
      <c r="J240" s="48">
        <f>IF(OR(H240="",G240=""),"",H240*G240)</f>
        <v/>
      </c>
      <c r="K240" s="48">
        <f>IF(OR(I240="",J240=""),"",I240-J240)</f>
        <v/>
      </c>
      <c r="L240" s="48">
        <f>IF(OR(H240="",K240=""),"",MAX(0,H240-K240))</f>
        <v/>
      </c>
      <c r="M240" s="48">
        <f>IF(OR(M239="",J240=""),"",M239+J240)</f>
        <v/>
      </c>
      <c r="N240" s="20">
        <f>IF(L240="","",IF(L240=0,"Estinta","Da pagare"))</f>
        <v/>
      </c>
      <c r="O240" s="20">
        <f>IF(F240="","",IF(F240&gt;='Parametri'!$B$11,"Allerta","Normale"))</f>
        <v/>
      </c>
    </row>
    <row r="241">
      <c r="A241" s="21">
        <f>IF(A240="","",IF(A240&lt;'Parametri'!$B$19,A240+1,""))</f>
        <v/>
      </c>
      <c r="B241" s="49">
        <f>IF(A241="","",IFERROR(EDATE(B240,1),""))</f>
        <v/>
      </c>
      <c r="C241" s="21">
        <f>IF(A241="","",IFERROR(ROUNDUP(A241/'Parametri'!$B$7,0),""))</f>
        <v/>
      </c>
      <c r="D241" s="50">
        <f>IF(C241="","",IFERROR(VLOOKUP(C241,'Parametri'!$A$22:$F$121,3,FALSE),""))</f>
        <v/>
      </c>
      <c r="E241" s="50">
        <f>IF(A241="","",'Parametri'!$B$8)</f>
        <v/>
      </c>
      <c r="F241" s="50">
        <f>IF(OR(D241="",E241=""),"",D241+E241)</f>
        <v/>
      </c>
      <c r="G241" s="50">
        <f>IF(F241="","",IFERROR(F241/'Parametri'!$B$6,""))</f>
        <v/>
      </c>
      <c r="H241" s="51">
        <f>IF(A241="","",L240)</f>
        <v/>
      </c>
      <c r="I241" s="51">
        <f>IF(OR(H241="",G241=""),"",IFERROR(MIN(-PMT(G241,'Parametri'!$B$5*'Parametri'!$B$6,H241),H241+J241),""))</f>
        <v/>
      </c>
      <c r="J241" s="51">
        <f>IF(OR(H241="",G241=""),"",H241*G241)</f>
        <v/>
      </c>
      <c r="K241" s="51">
        <f>IF(OR(I241="",J241=""),"",I241-J241)</f>
        <v/>
      </c>
      <c r="L241" s="51">
        <f>IF(OR(H241="",K241=""),"",MAX(0,H241-K241))</f>
        <v/>
      </c>
      <c r="M241" s="51">
        <f>IF(OR(M240="",J241=""),"",M240+J241)</f>
        <v/>
      </c>
      <c r="N241" s="25">
        <f>IF(L241="","",IF(L241=0,"Estinta","Da pagare"))</f>
        <v/>
      </c>
      <c r="O241" s="25">
        <f>IF(F241="","",IF(F241&gt;='Parametri'!$B$11,"Allerta","Normale"))</f>
        <v/>
      </c>
    </row>
    <row r="242">
      <c r="A242" s="16">
        <f>IF(A241="","",IF(A241&lt;'Parametri'!$B$19,A241+1,""))</f>
        <v/>
      </c>
      <c r="B242" s="46">
        <f>IF(A242="","",IFERROR(EDATE(B241,1),""))</f>
        <v/>
      </c>
      <c r="C242" s="16">
        <f>IF(A242="","",IFERROR(ROUNDUP(A242/'Parametri'!$B$7,0),""))</f>
        <v/>
      </c>
      <c r="D242" s="47">
        <f>IF(C242="","",IFERROR(VLOOKUP(C242,'Parametri'!$A$22:$F$121,3,FALSE),""))</f>
        <v/>
      </c>
      <c r="E242" s="47">
        <f>IF(A242="","",'Parametri'!$B$8)</f>
        <v/>
      </c>
      <c r="F242" s="47">
        <f>IF(OR(D242="",E242=""),"",D242+E242)</f>
        <v/>
      </c>
      <c r="G242" s="47">
        <f>IF(F242="","",IFERROR(F242/'Parametri'!$B$6,""))</f>
        <v/>
      </c>
      <c r="H242" s="48">
        <f>IF(A242="","",L241)</f>
        <v/>
      </c>
      <c r="I242" s="48">
        <f>IF(OR(H242="",G242=""),"",IFERROR(MIN(-PMT(G242,'Parametri'!$B$5*'Parametri'!$B$6,H242),H242+J242),""))</f>
        <v/>
      </c>
      <c r="J242" s="48">
        <f>IF(OR(H242="",G242=""),"",H242*G242)</f>
        <v/>
      </c>
      <c r="K242" s="48">
        <f>IF(OR(I242="",J242=""),"",I242-J242)</f>
        <v/>
      </c>
      <c r="L242" s="48">
        <f>IF(OR(H242="",K242=""),"",MAX(0,H242-K242))</f>
        <v/>
      </c>
      <c r="M242" s="48">
        <f>IF(OR(M241="",J242=""),"",M241+J242)</f>
        <v/>
      </c>
      <c r="N242" s="20">
        <f>IF(L242="","",IF(L242=0,"Estinta","Da pagare"))</f>
        <v/>
      </c>
      <c r="O242" s="20">
        <f>IF(F242="","",IF(F242&gt;='Parametri'!$B$11,"Allerta","Normale"))</f>
        <v/>
      </c>
    </row>
    <row r="243">
      <c r="A243" s="21">
        <f>IF(A242="","",IF(A242&lt;'Parametri'!$B$19,A242+1,""))</f>
        <v/>
      </c>
      <c r="B243" s="49">
        <f>IF(A243="","",IFERROR(EDATE(B242,1),""))</f>
        <v/>
      </c>
      <c r="C243" s="21">
        <f>IF(A243="","",IFERROR(ROUNDUP(A243/'Parametri'!$B$7,0),""))</f>
        <v/>
      </c>
      <c r="D243" s="50">
        <f>IF(C243="","",IFERROR(VLOOKUP(C243,'Parametri'!$A$22:$F$121,3,FALSE),""))</f>
        <v/>
      </c>
      <c r="E243" s="50">
        <f>IF(A243="","",'Parametri'!$B$8)</f>
        <v/>
      </c>
      <c r="F243" s="50">
        <f>IF(OR(D243="",E243=""),"",D243+E243)</f>
        <v/>
      </c>
      <c r="G243" s="50">
        <f>IF(F243="","",IFERROR(F243/'Parametri'!$B$6,""))</f>
        <v/>
      </c>
      <c r="H243" s="51">
        <f>IF(A243="","",L242)</f>
        <v/>
      </c>
      <c r="I243" s="51">
        <f>IF(OR(H243="",G243=""),"",IFERROR(MIN(-PMT(G243,'Parametri'!$B$5*'Parametri'!$B$6,H243),H243+J243),""))</f>
        <v/>
      </c>
      <c r="J243" s="51">
        <f>IF(OR(H243="",G243=""),"",H243*G243)</f>
        <v/>
      </c>
      <c r="K243" s="51">
        <f>IF(OR(I243="",J243=""),"",I243-J243)</f>
        <v/>
      </c>
      <c r="L243" s="51">
        <f>IF(OR(H243="",K243=""),"",MAX(0,H243-K243))</f>
        <v/>
      </c>
      <c r="M243" s="51">
        <f>IF(OR(M242="",J243=""),"",M242+J243)</f>
        <v/>
      </c>
      <c r="N243" s="25">
        <f>IF(L243="","",IF(L243=0,"Estinta","Da pagare"))</f>
        <v/>
      </c>
      <c r="O243" s="25">
        <f>IF(F243="","",IF(F243&gt;='Parametri'!$B$11,"Allerta","Normale"))</f>
        <v/>
      </c>
    </row>
    <row r="244">
      <c r="A244" s="16">
        <f>IF(A243="","",IF(A243&lt;'Parametri'!$B$19,A243+1,""))</f>
        <v/>
      </c>
      <c r="B244" s="46">
        <f>IF(A244="","",IFERROR(EDATE(B243,1),""))</f>
        <v/>
      </c>
      <c r="C244" s="16">
        <f>IF(A244="","",IFERROR(ROUNDUP(A244/'Parametri'!$B$7,0),""))</f>
        <v/>
      </c>
      <c r="D244" s="47">
        <f>IF(C244="","",IFERROR(VLOOKUP(C244,'Parametri'!$A$22:$F$121,3,FALSE),""))</f>
        <v/>
      </c>
      <c r="E244" s="47">
        <f>IF(A244="","",'Parametri'!$B$8)</f>
        <v/>
      </c>
      <c r="F244" s="47">
        <f>IF(OR(D244="",E244=""),"",D244+E244)</f>
        <v/>
      </c>
      <c r="G244" s="47">
        <f>IF(F244="","",IFERROR(F244/'Parametri'!$B$6,""))</f>
        <v/>
      </c>
      <c r="H244" s="48">
        <f>IF(A244="","",L243)</f>
        <v/>
      </c>
      <c r="I244" s="48">
        <f>IF(OR(H244="",G244=""),"",IFERROR(MIN(-PMT(G244,'Parametri'!$B$5*'Parametri'!$B$6,H244),H244+J244),""))</f>
        <v/>
      </c>
      <c r="J244" s="48">
        <f>IF(OR(H244="",G244=""),"",H244*G244)</f>
        <v/>
      </c>
      <c r="K244" s="48">
        <f>IF(OR(I244="",J244=""),"",I244-J244)</f>
        <v/>
      </c>
      <c r="L244" s="48">
        <f>IF(OR(H244="",K244=""),"",MAX(0,H244-K244))</f>
        <v/>
      </c>
      <c r="M244" s="48">
        <f>IF(OR(M243="",J244=""),"",M243+J244)</f>
        <v/>
      </c>
      <c r="N244" s="20">
        <f>IF(L244="","",IF(L244=0,"Estinta","Da pagare"))</f>
        <v/>
      </c>
      <c r="O244" s="20">
        <f>IF(F244="","",IF(F244&gt;='Parametri'!$B$11,"Allerta","Normale"))</f>
        <v/>
      </c>
    </row>
    <row r="245">
      <c r="A245" s="21">
        <f>IF(A244="","",IF(A244&lt;'Parametri'!$B$19,A244+1,""))</f>
        <v/>
      </c>
      <c r="B245" s="49">
        <f>IF(A245="","",IFERROR(EDATE(B244,1),""))</f>
        <v/>
      </c>
      <c r="C245" s="21">
        <f>IF(A245="","",IFERROR(ROUNDUP(A245/'Parametri'!$B$7,0),""))</f>
        <v/>
      </c>
      <c r="D245" s="50">
        <f>IF(C245="","",IFERROR(VLOOKUP(C245,'Parametri'!$A$22:$F$121,3,FALSE),""))</f>
        <v/>
      </c>
      <c r="E245" s="50">
        <f>IF(A245="","",'Parametri'!$B$8)</f>
        <v/>
      </c>
      <c r="F245" s="50">
        <f>IF(OR(D245="",E245=""),"",D245+E245)</f>
        <v/>
      </c>
      <c r="G245" s="50">
        <f>IF(F245="","",IFERROR(F245/'Parametri'!$B$6,""))</f>
        <v/>
      </c>
      <c r="H245" s="51">
        <f>IF(A245="","",L244)</f>
        <v/>
      </c>
      <c r="I245" s="51">
        <f>IF(OR(H245="",G245=""),"",IFERROR(MIN(-PMT(G245,'Parametri'!$B$5*'Parametri'!$B$6,H245),H245+J245),""))</f>
        <v/>
      </c>
      <c r="J245" s="51">
        <f>IF(OR(H245="",G245=""),"",H245*G245)</f>
        <v/>
      </c>
      <c r="K245" s="51">
        <f>IF(OR(I245="",J245=""),"",I245-J245)</f>
        <v/>
      </c>
      <c r="L245" s="51">
        <f>IF(OR(H245="",K245=""),"",MAX(0,H245-K245))</f>
        <v/>
      </c>
      <c r="M245" s="51">
        <f>IF(OR(M244="",J245=""),"",M244+J245)</f>
        <v/>
      </c>
      <c r="N245" s="25">
        <f>IF(L245="","",IF(L245=0,"Estinta","Da pagare"))</f>
        <v/>
      </c>
      <c r="O245" s="25">
        <f>IF(F245="","",IF(F245&gt;='Parametri'!$B$11,"Allerta","Normale"))</f>
        <v/>
      </c>
    </row>
    <row r="246">
      <c r="A246" s="16">
        <f>IF(A245="","",IF(A245&lt;'Parametri'!$B$19,A245+1,""))</f>
        <v/>
      </c>
      <c r="B246" s="46">
        <f>IF(A246="","",IFERROR(EDATE(B245,1),""))</f>
        <v/>
      </c>
      <c r="C246" s="16">
        <f>IF(A246="","",IFERROR(ROUNDUP(A246/'Parametri'!$B$7,0),""))</f>
        <v/>
      </c>
      <c r="D246" s="47">
        <f>IF(C246="","",IFERROR(VLOOKUP(C246,'Parametri'!$A$22:$F$121,3,FALSE),""))</f>
        <v/>
      </c>
      <c r="E246" s="47">
        <f>IF(A246="","",'Parametri'!$B$8)</f>
        <v/>
      </c>
      <c r="F246" s="47">
        <f>IF(OR(D246="",E246=""),"",D246+E246)</f>
        <v/>
      </c>
      <c r="G246" s="47">
        <f>IF(F246="","",IFERROR(F246/'Parametri'!$B$6,""))</f>
        <v/>
      </c>
      <c r="H246" s="48">
        <f>IF(A246="","",L245)</f>
        <v/>
      </c>
      <c r="I246" s="48">
        <f>IF(OR(H246="",G246=""),"",IFERROR(MIN(-PMT(G246,'Parametri'!$B$5*'Parametri'!$B$6,H246),H246+J246),""))</f>
        <v/>
      </c>
      <c r="J246" s="48">
        <f>IF(OR(H246="",G246=""),"",H246*G246)</f>
        <v/>
      </c>
      <c r="K246" s="48">
        <f>IF(OR(I246="",J246=""),"",I246-J246)</f>
        <v/>
      </c>
      <c r="L246" s="48">
        <f>IF(OR(H246="",K246=""),"",MAX(0,H246-K246))</f>
        <v/>
      </c>
      <c r="M246" s="48">
        <f>IF(OR(M245="",J246=""),"",M245+J246)</f>
        <v/>
      </c>
      <c r="N246" s="20">
        <f>IF(L246="","",IF(L246=0,"Estinta","Da pagare"))</f>
        <v/>
      </c>
      <c r="O246" s="20">
        <f>IF(F246="","",IF(F246&gt;='Parametri'!$B$11,"Allerta","Normale"))</f>
        <v/>
      </c>
    </row>
    <row r="247">
      <c r="A247" s="21">
        <f>IF(A246="","",IF(A246&lt;'Parametri'!$B$19,A246+1,""))</f>
        <v/>
      </c>
      <c r="B247" s="49">
        <f>IF(A247="","",IFERROR(EDATE(B246,1),""))</f>
        <v/>
      </c>
      <c r="C247" s="21">
        <f>IF(A247="","",IFERROR(ROUNDUP(A247/'Parametri'!$B$7,0),""))</f>
        <v/>
      </c>
      <c r="D247" s="50">
        <f>IF(C247="","",IFERROR(VLOOKUP(C247,'Parametri'!$A$22:$F$121,3,FALSE),""))</f>
        <v/>
      </c>
      <c r="E247" s="50">
        <f>IF(A247="","",'Parametri'!$B$8)</f>
        <v/>
      </c>
      <c r="F247" s="50">
        <f>IF(OR(D247="",E247=""),"",D247+E247)</f>
        <v/>
      </c>
      <c r="G247" s="50">
        <f>IF(F247="","",IFERROR(F247/'Parametri'!$B$6,""))</f>
        <v/>
      </c>
      <c r="H247" s="51">
        <f>IF(A247="","",L246)</f>
        <v/>
      </c>
      <c r="I247" s="51">
        <f>IF(OR(H247="",G247=""),"",IFERROR(MIN(-PMT(G247,'Parametri'!$B$5*'Parametri'!$B$6,H247),H247+J247),""))</f>
        <v/>
      </c>
      <c r="J247" s="51">
        <f>IF(OR(H247="",G247=""),"",H247*G247)</f>
        <v/>
      </c>
      <c r="K247" s="51">
        <f>IF(OR(I247="",J247=""),"",I247-J247)</f>
        <v/>
      </c>
      <c r="L247" s="51">
        <f>IF(OR(H247="",K247=""),"",MAX(0,H247-K247))</f>
        <v/>
      </c>
      <c r="M247" s="51">
        <f>IF(OR(M246="",J247=""),"",M246+J247)</f>
        <v/>
      </c>
      <c r="N247" s="25">
        <f>IF(L247="","",IF(L247=0,"Estinta","Da pagare"))</f>
        <v/>
      </c>
      <c r="O247" s="25">
        <f>IF(F247="","",IF(F247&gt;='Parametri'!$B$11,"Allerta","Normale"))</f>
        <v/>
      </c>
    </row>
    <row r="248"/>
    <row r="249"/>
    <row r="250">
      <c r="A250" s="2" t="inlineStr">
        <is>
          <t>Riepilogo delle prime 10 rate visualizzate</t>
        </is>
      </c>
      <c r="B250" s="2" t="n"/>
      <c r="C250" s="2" t="n"/>
      <c r="D250" s="2" t="n"/>
      <c r="E250" s="2" t="n"/>
      <c r="F250" s="2" t="n"/>
      <c r="G250" s="2" t="n"/>
      <c r="H250" s="2" t="n"/>
      <c r="I250" s="2" t="n"/>
      <c r="J250" s="2" t="n"/>
      <c r="K250" s="2" t="n"/>
      <c r="L250" s="2" t="n"/>
      <c r="M250" s="2" t="n"/>
      <c r="N250" s="2" t="n"/>
      <c r="O250" s="2" t="n"/>
    </row>
    <row r="251">
      <c r="A251" s="26" t="inlineStr">
        <is>
          <t>Capitale iniziale</t>
        </is>
      </c>
      <c r="B251" s="52">
        <f>'Parametri'!$B$3</f>
        <v/>
      </c>
      <c r="C251" s="26" t="inlineStr">
        <is>
          <t>Totale rate visualizzate</t>
        </is>
      </c>
      <c r="D251" s="52">
        <f>SUM(I8:I17)</f>
        <v/>
      </c>
      <c r="E251" s="26" t="inlineStr">
        <is>
          <t>Interessi visualizzati</t>
        </is>
      </c>
      <c r="F251" s="52">
        <f>SUM(J8:J17)</f>
        <v/>
      </c>
    </row>
    <row r="252">
      <c r="A252" s="26" t="inlineStr">
        <is>
          <t>Quota capitale media</t>
        </is>
      </c>
      <c r="B252" s="52">
        <f>IFERROR(AVERAGE(K8:K17),0)</f>
        <v/>
      </c>
      <c r="C252" s="26" t="inlineStr">
        <is>
          <t>Numero rate in allerta</t>
        </is>
      </c>
      <c r="D252" s="28">
        <f>COUNTIF(O8:O17,"Allerta")</f>
        <v/>
      </c>
      <c r="E252" s="26" t="inlineStr">
        <is>
          <t>Debito residuo finale</t>
        </is>
      </c>
      <c r="F252" s="52">
        <f>L17</f>
        <v/>
      </c>
    </row>
    <row r="253">
      <c r="A253" s="26" t="inlineStr">
        <is>
          <t>Rapporto interessi/capitale</t>
        </is>
      </c>
      <c r="B253" s="53">
        <f>IFERROR(SUM(J8:J17)/SUM(K8:K17),0)</f>
        <v/>
      </c>
    </row>
  </sheetData>
  <autoFilter ref="A7:O247"/>
  <mergeCells count="1">
    <mergeCell ref="A1:O1"/>
  </mergeCells>
  <conditionalFormatting sqref="O8:O247">
    <cfRule type="expression" priority="1" dxfId="0" stopIfTrue="1">
      <formula>$O8="Allerta"</formula>
    </cfRule>
    <cfRule type="expression" priority="2" dxfId="1" stopIfTrue="1">
      <formula>$O8="Normale"</formula>
    </cfRule>
  </conditionalFormatting>
  <conditionalFormatting sqref="N8:N247">
    <cfRule type="expression" priority="3" dxfId="1" stopIfTrue="1">
      <formula>$N8="Estinta"</formula>
    </cfRule>
  </conditionalFormatting>
  <conditionalFormatting sqref="F8:F247">
    <cfRule type="expression" priority="4" dxfId="0" stopIfTrue="1">
      <formula>$F8&gt;='Parametri'!$B$11</formula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N11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8" customWidth="1" min="1" max="1"/>
    <col width="20" customWidth="1" min="2" max="2"/>
    <col width="4" customWidth="1" min="3" max="3"/>
    <col width="24" customWidth="1" min="4" max="4"/>
    <col width="18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</cols>
  <sheetData>
    <row r="1" ht="30" customHeight="1">
      <c r="A1" s="1" t="inlineStr">
        <is>
          <t>Ammortamento mutuo a tasso variabile</t>
        </is>
      </c>
    </row>
    <row r="2">
      <c r="A2" s="12" t="inlineStr">
        <is>
          <t>Indicatore</t>
        </is>
      </c>
      <c r="B2" s="12" t="inlineStr">
        <is>
          <t>Valore</t>
        </is>
      </c>
      <c r="C2" s="12" t="n"/>
      <c r="D2" s="12" t="inlineStr">
        <is>
          <t>Composizione cumulata</t>
        </is>
      </c>
      <c r="E2" s="12" t="inlineStr">
        <is>
          <t>Valore</t>
        </is>
      </c>
      <c r="F2" s="12" t="n"/>
      <c r="G2" s="12" t="n"/>
      <c r="H2" s="12" t="n"/>
      <c r="I2" s="12" t="n"/>
      <c r="J2" s="12" t="n"/>
      <c r="K2" s="12" t="n"/>
      <c r="L2" s="12" t="n"/>
      <c r="M2" s="12" t="n"/>
      <c r="N2" s="12" t="n"/>
    </row>
    <row r="3">
      <c r="A3" s="26" t="inlineStr">
        <is>
          <t>Importo finanziato</t>
        </is>
      </c>
      <c r="B3" s="54">
        <f>'Parametri'!$B$3</f>
        <v/>
      </c>
      <c r="D3" s="26" t="inlineStr">
        <is>
          <t>Capitale rimborsato</t>
        </is>
      </c>
      <c r="E3" s="55">
        <f>SUM('Piano ammortamento'!$K$8:$K$247)</f>
        <v/>
      </c>
    </row>
    <row r="4">
      <c r="A4" s="32" t="inlineStr">
        <is>
          <t>Tasso corrente</t>
        </is>
      </c>
      <c r="B4" s="56">
        <f>'Piano ammortamento'!$F$8</f>
        <v/>
      </c>
      <c r="D4" s="32" t="inlineStr">
        <is>
          <t>Interessi maturati</t>
        </is>
      </c>
      <c r="E4" s="57">
        <f>SUM('Piano ammortamento'!$J$8:$J$247)</f>
        <v/>
      </c>
    </row>
    <row r="5">
      <c r="A5" s="26" t="inlineStr">
        <is>
          <t>Debito residuo</t>
        </is>
      </c>
      <c r="B5" s="54">
        <f>'Piano ammortamento'!$L$17</f>
        <v/>
      </c>
    </row>
    <row r="6">
      <c r="A6" s="32" t="inlineStr">
        <is>
          <t>Interessi cumulati</t>
        </is>
      </c>
      <c r="B6" s="58">
        <f>'Piano ammortamento'!$M$17</f>
        <v/>
      </c>
    </row>
    <row r="7">
      <c r="A7" s="26" t="inlineStr">
        <is>
          <t>Euribor applicato</t>
        </is>
      </c>
      <c r="B7" s="59">
        <f>'Piano ammortamento'!$D$8</f>
        <v/>
      </c>
    </row>
    <row r="8">
      <c r="A8" s="32" t="inlineStr">
        <is>
          <t>Numero rate in allerta</t>
        </is>
      </c>
      <c r="B8" s="37">
        <f>COUNTIF('Piano ammortamento'!$O$8:$O$17,"Allerta")</f>
        <v/>
      </c>
    </row>
    <row r="9">
      <c r="A9" s="26" t="inlineStr">
        <is>
          <t>Rata massima sostenibile</t>
        </is>
      </c>
      <c r="B9" s="54">
        <f>'Parametri'!$B$12</f>
        <v/>
      </c>
    </row>
    <row r="10">
      <c r="A10" s="32" t="inlineStr">
        <is>
          <t>Rata corrente</t>
        </is>
      </c>
      <c r="B10" s="58">
        <f>'Piano ammortamento'!$I$8</f>
        <v/>
      </c>
    </row>
    <row r="11">
      <c r="A11" s="26" t="inlineStr">
        <is>
          <t>Esito sostenibilità</t>
        </is>
      </c>
      <c r="B11" s="60">
        <f>IF(B10&lt;='Parametri'!$B$12,"Sostenibile","Da verificare")</f>
        <v/>
      </c>
    </row>
  </sheetData>
  <mergeCells count="1">
    <mergeCell ref="A1:N1"/>
  </mergeCells>
  <conditionalFormatting sqref="B11">
    <cfRule type="expression" priority="1" dxfId="1" stopIfTrue="1">
      <formula>$B11="Sostenibile"</formula>
    </cfRule>
    <cfRule type="expression" priority="2" dxfId="0" stopIfTrue="1">
      <formula>$B11="Da verificare"</formula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2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28" customWidth="1" min="2" max="2"/>
    <col width="42" customWidth="1" min="3" max="3"/>
    <col width="24" customWidth="1" min="4" max="4"/>
    <col width="42" customWidth="1" min="5" max="5"/>
  </cols>
  <sheetData>
    <row r="1" ht="28" customHeight="1">
      <c r="A1" s="1" t="inlineStr">
        <is>
          <t>Istruzioni operative</t>
        </is>
      </c>
    </row>
    <row r="2"/>
    <row r="3">
      <c r="A3" s="12" t="inlineStr">
        <is>
          <t>Foglio</t>
        </is>
      </c>
      <c r="B3" s="12" t="inlineStr">
        <is>
          <t>Contenuto</t>
        </is>
      </c>
      <c r="C3" s="12" t="inlineStr">
        <is>
          <t>Indicazioni operative</t>
        </is>
      </c>
      <c r="D3" s="12" t="inlineStr">
        <is>
          <t>Termine</t>
        </is>
      </c>
      <c r="E3" s="12" t="inlineStr">
        <is>
          <t>Spiegazione</t>
        </is>
      </c>
    </row>
    <row r="4" ht="38" customHeight="1">
      <c r="A4" s="6" t="inlineStr">
        <is>
          <t>Parametri</t>
        </is>
      </c>
      <c r="B4" s="8" t="inlineStr">
        <is>
          <t>Dati mutuo</t>
        </is>
      </c>
      <c r="C4" s="8" t="inlineStr">
        <is>
          <t>Modificare esclusivamente le celle gialle della colonna Valore.</t>
        </is>
      </c>
      <c r="D4" s="6" t="inlineStr">
        <is>
          <t>TAN</t>
        </is>
      </c>
      <c r="E4" s="8" t="inlineStr">
        <is>
          <t>Tasso annuo nominale applicato al mutuo.</t>
        </is>
      </c>
    </row>
    <row r="5" ht="38" customHeight="1">
      <c r="A5" s="3" t="inlineStr">
        <is>
          <t>Parametri</t>
        </is>
      </c>
      <c r="B5" s="5" t="inlineStr">
        <is>
          <t>Scenari Euribor</t>
        </is>
      </c>
      <c r="C5" s="5" t="inlineStr">
        <is>
          <t>Inserire nuovi scenari nelle righe predisposte fino al periodo necessario.</t>
        </is>
      </c>
      <c r="D5" s="3" t="inlineStr">
        <is>
          <t>Euribor 3 mesi</t>
        </is>
      </c>
      <c r="E5" s="5" t="inlineStr">
        <is>
          <t>Indice di riferimento rilevato con revisione trimestrale.</t>
        </is>
      </c>
    </row>
    <row r="6" ht="38" customHeight="1">
      <c r="A6" s="6" t="inlineStr">
        <is>
          <t>Piano ammortamento</t>
        </is>
      </c>
      <c r="B6" s="8" t="inlineStr">
        <is>
          <t>Rate e debito residuo</t>
        </is>
      </c>
      <c r="C6" s="8" t="inlineStr">
        <is>
          <t>Aumentare il valore Rate da visualizzare per calcolare fino a 240 rate.</t>
        </is>
      </c>
      <c r="D6" s="6" t="inlineStr">
        <is>
          <t>Spread</t>
        </is>
      </c>
      <c r="E6" s="8" t="inlineStr">
        <is>
          <t>Maggiorazione fissa contrattuale aggiunta all'Euribor.</t>
        </is>
      </c>
    </row>
    <row r="7" ht="38" customHeight="1">
      <c r="A7" s="3" t="inlineStr">
        <is>
          <t>Piano ammortamento</t>
        </is>
      </c>
      <c r="B7" s="5" t="inlineStr">
        <is>
          <t>Alert tasso</t>
        </is>
      </c>
      <c r="C7" s="5" t="inlineStr">
        <is>
          <t>La dicitura Allerta appare quando il TAN raggiunge la soglia impostata.</t>
        </is>
      </c>
      <c r="D7" s="3" t="inlineStr">
        <is>
          <t>Ammortamento francese</t>
        </is>
      </c>
      <c r="E7" s="5" t="inlineStr">
        <is>
          <t>Metodo con rata ricalcolata e quota interessi decrescente nel tempo.</t>
        </is>
      </c>
    </row>
    <row r="8" ht="38" customHeight="1">
      <c r="A8" s="6" t="inlineStr">
        <is>
          <t>Dashboard</t>
        </is>
      </c>
      <c r="B8" s="8" t="inlineStr">
        <is>
          <t>Sintesi e grafici</t>
        </is>
      </c>
      <c r="C8" s="8" t="inlineStr">
        <is>
          <t>Consultare rata, debito residuo, interessi e sostenibilità del pagamento.</t>
        </is>
      </c>
      <c r="D8" s="6" t="inlineStr">
        <is>
          <t>TAEG</t>
        </is>
      </c>
      <c r="E8" s="8" t="inlineStr">
        <is>
          <t>Indicatore complessivo dei costi del finanziamento, da verificare nel contratto bancario.</t>
        </is>
      </c>
    </row>
    <row r="9" ht="38" customHeight="1">
      <c r="A9" s="3" t="inlineStr">
        <is>
          <t>Dashboard</t>
        </is>
      </c>
      <c r="B9" s="5" t="inlineStr">
        <is>
          <t>Esito sostenibilità</t>
        </is>
      </c>
      <c r="C9" s="5" t="inlineStr">
        <is>
          <t>L'esito confronta la rata corrente con la rata massima sostenibile modificabile.</t>
        </is>
      </c>
      <c r="D9" s="3" t="inlineStr">
        <is>
          <t>Revisione trimestrale</t>
        </is>
      </c>
      <c r="E9" s="5" t="inlineStr">
        <is>
          <t>Aggiornamento del tasso ogni tre mesi in base allo scenario Euribor.</t>
        </is>
      </c>
    </row>
    <row r="10"/>
    <row r="11"/>
    <row r="12" ht="42" customHeight="1">
      <c r="A12" s="39" t="inlineStr">
        <is>
          <t>Nota importante</t>
        </is>
      </c>
      <c r="B12" s="14" t="inlineStr">
        <is>
          <t>I valori Euribor, spread, TAN, TAEG e soglie di sostenibilità sono esemplificativi. Verificare sempre le condizioni economiche riportate nel contratto di mutuo.</t>
        </is>
      </c>
      <c r="C12" s="40" t="n"/>
      <c r="D12" s="40" t="n"/>
      <c r="E12" s="41" t="n"/>
    </row>
  </sheetData>
  <mergeCells count="2">
    <mergeCell ref="A1:E1"/>
    <mergeCell ref="B12:E1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2026-09-08T21:27:15Z</dcterms:created>
  <dcterms:modified xmlns:dcterms="http://purl.org/dc/terms/" xmlns:xsi="http://www.w3.org/2001/XMLSchema-instance" xsi:type="dcterms:W3CDTF">2026-09-08T21:27:15Z</dcterms:modified>
</cp:coreProperties>
</file>