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_Locazioni" sheetId="1" state="visible" r:id="rId1"/>
    <sheet xmlns:r="http://schemas.openxmlformats.org/officeDocument/2006/relationships" name="Calcolo_Impost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#.##0,00\ &quot;€&quot;"/>
    <numFmt numFmtId="166" formatCode="0&quot;%&quot;"/>
    <numFmt numFmtId="167" formatCode="0,00&quot;%&quot;"/>
    <numFmt numFmtId="168" formatCode="0,0&quot;%&quot;"/>
  </numFmts>
  <fonts count="10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sz val="10"/>
    </font>
    <font>
      <b val="1"/>
      <sz val="11"/>
    </font>
    <font>
      <b val="1"/>
      <color rgb="00FFFFFF"/>
      <sz val="10"/>
    </font>
    <font>
      <b val="1"/>
      <sz val="10"/>
    </font>
    <font>
      <b val="1"/>
      <color rgb="000F766E"/>
      <sz val="11"/>
    </font>
    <font>
      <b val="1"/>
      <color rgb="00FFFFFF"/>
      <sz val="14"/>
    </font>
    <font>
      <b val="1"/>
      <color rgb="000F766E"/>
      <sz val="12"/>
    </font>
  </fonts>
  <fills count="1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E0F2FE"/>
      </patternFill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EFF6FF"/>
      </patternFill>
    </fill>
    <fill>
      <patternFill patternType="solid">
        <fgColor rgb="00F0FDF4"/>
      </patternFill>
    </fill>
    <fill>
      <patternFill patternType="solid">
        <fgColor rgb="00FFF7ED"/>
      </patternFill>
    </fill>
    <fill>
      <patternFill patternType="solid">
        <fgColor rgb="00FEF2F2"/>
      </patternFill>
    </fill>
    <fill>
      <patternFill patternType="solid">
        <fgColor rgb="00F5F3FF"/>
      </patternFill>
    </fill>
    <fill>
      <patternFill patternType="solid">
        <fgColor rgb="00ECFE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  <xf numFmtId="165" fontId="5" fillId="5" borderId="1" applyAlignment="1" pivotButton="0" quotePrefix="0" xfId="0">
      <alignment horizontal="right" vertical="center"/>
    </xf>
    <xf numFmtId="0" fontId="2" fillId="5" borderId="0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165" fontId="7" fillId="7" borderId="1" applyAlignment="1" pivotButton="0" quotePrefix="0" xfId="0">
      <alignment horizontal="right" vertical="center"/>
    </xf>
    <xf numFmtId="0" fontId="2" fillId="8" borderId="1" applyAlignment="1" pivotButton="0" quotePrefix="0" xfId="0">
      <alignment horizontal="center" vertical="center"/>
    </xf>
    <xf numFmtId="165" fontId="2" fillId="8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right" vertical="center"/>
    </xf>
    <xf numFmtId="0" fontId="8" fillId="2" borderId="0" applyAlignment="1" pivotButton="0" quotePrefix="0" xfId="0">
      <alignment horizontal="center" vertical="center"/>
    </xf>
    <xf numFmtId="0" fontId="6" fillId="9" borderId="1" applyAlignment="1" pivotButton="0" quotePrefix="0" xfId="0">
      <alignment horizontal="left" vertical="center"/>
    </xf>
    <xf numFmtId="0" fontId="0" fillId="0" borderId="4" pivotButton="0" quotePrefix="0" xfId="0"/>
    <xf numFmtId="0" fontId="9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left" vertical="center"/>
    </xf>
    <xf numFmtId="165" fontId="9" fillId="10" borderId="1" applyAlignment="1" pivotButton="0" quotePrefix="0" xfId="0">
      <alignment horizontal="center" vertical="center"/>
    </xf>
    <xf numFmtId="0" fontId="6" fillId="11" borderId="1" applyAlignment="1" pivotButton="0" quotePrefix="0" xfId="0">
      <alignment horizontal="left" vertical="center"/>
    </xf>
    <xf numFmtId="165" fontId="9" fillId="11" borderId="1" applyAlignment="1" pivotButton="0" quotePrefix="0" xfId="0">
      <alignment horizontal="center" vertical="center"/>
    </xf>
    <xf numFmtId="0" fontId="6" fillId="12" borderId="1" applyAlignment="1" pivotButton="0" quotePrefix="0" xfId="0">
      <alignment horizontal="left" vertical="center"/>
    </xf>
    <xf numFmtId="165" fontId="9" fillId="12" borderId="1" applyAlignment="1" pivotButton="0" quotePrefix="0" xfId="0">
      <alignment horizontal="center" vertical="center"/>
    </xf>
    <xf numFmtId="0" fontId="6" fillId="13" borderId="1" applyAlignment="1" pivotButton="0" quotePrefix="0" xfId="0">
      <alignment horizontal="left" vertical="center"/>
    </xf>
    <xf numFmtId="168" fontId="9" fillId="13" borderId="1" applyAlignment="1" pivotButton="0" quotePrefix="0" xfId="0">
      <alignment horizontal="center" vertical="center"/>
    </xf>
    <xf numFmtId="0" fontId="6" fillId="14" borderId="1" applyAlignment="1" pivotButton="0" quotePrefix="0" xfId="0">
      <alignment horizontal="left" vertical="center"/>
    </xf>
    <xf numFmtId="168" fontId="9" fillId="14" borderId="1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3" fillId="3" borderId="1" pivotButton="0" quotePrefix="0" xfId="0"/>
    <xf numFmtId="165" fontId="3" fillId="3" borderId="1" pivotButton="0" quotePrefix="0" xfId="0"/>
    <xf numFmtId="0" fontId="3" fillId="4" borderId="1" pivotButton="0" quotePrefix="0" xfId="0"/>
    <xf numFmtId="165" fontId="3" fillId="4" borderId="1" pivotButton="0" quotePrefix="0" xfId="0"/>
    <xf numFmtId="0" fontId="3" fillId="0" borderId="1" pivotButton="0" quotePrefix="0" xfId="0"/>
    <xf numFmtId="0" fontId="2" fillId="5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right" vertical="center"/>
    </xf>
    <xf numFmtId="0" fontId="0" fillId="0" borderId="5" pivotButton="0" quotePrefix="0" xfId="0"/>
    <xf numFmtId="165" fontId="7" fillId="7" borderId="1" applyAlignment="1" pivotButton="0" quotePrefix="0" xfId="0">
      <alignment horizontal="right" vertical="center"/>
    </xf>
    <xf numFmtId="165" fontId="2" fillId="8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165" fontId="9" fillId="10" borderId="1" applyAlignment="1" pivotButton="0" quotePrefix="0" xfId="0">
      <alignment horizontal="center" vertical="center"/>
    </xf>
    <xf numFmtId="165" fontId="9" fillId="11" borderId="1" applyAlignment="1" pivotButton="0" quotePrefix="0" xfId="0">
      <alignment horizontal="center" vertical="center"/>
    </xf>
    <xf numFmtId="165" fontId="9" fillId="12" borderId="1" applyAlignment="1" pivotButton="0" quotePrefix="0" xfId="0">
      <alignment horizontal="center" vertical="center"/>
    </xf>
    <xf numFmtId="168" fontId="9" fillId="13" borderId="1" applyAlignment="1" pivotButton="0" quotePrefix="0" xfId="0">
      <alignment horizontal="center" vertical="center"/>
    </xf>
    <xf numFmtId="168" fontId="9" fillId="14" borderId="1" applyAlignment="1" pivotButton="0" quotePrefix="0" xfId="0">
      <alignment horizontal="center" vertical="center"/>
    </xf>
    <xf numFmtId="165" fontId="3" fillId="3" borderId="1" pivotButton="0" quotePrefix="0" xfId="0"/>
    <xf numFmtId="165" fontId="3" fillId="4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Annuo per Locatore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Locatore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Imposta Agevolata 10% vs Ordinaria 21%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ser>
          <idx val="1"/>
          <order val="1"/>
          <tx>
            <strRef>
              <f>'Dashboard'!D12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'Dashboard'!$D$13:$D$22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Imposta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Tipologia Contratti</a:t>
            </a:r>
          </a:p>
        </rich>
      </tx>
    </title>
    <plotArea>
      <pieChart>
        <varyColors val="1"/>
        <ser>
          <idx val="0"/>
          <order val="0"/>
          <tx>
            <strRef>
              <f>'Dashboard'!B36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'Dashboard'!$A$37:$A$38</f>
            </numRef>
          </cat>
          <val>
            <numRef>
              <f>'Dashboard'!$B$37:$B$38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39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2" customWidth="1" min="4" max="4"/>
    <col width="22" customWidth="1" min="5" max="5"/>
    <col width="22" customWidth="1" min="6" max="6"/>
    <col width="14" customWidth="1" min="7" max="7"/>
    <col width="14" customWidth="1" min="8" max="8"/>
    <col width="14" customWidth="1" min="9" max="9"/>
    <col width="10" customWidth="1" min="10" max="10"/>
    <col width="14" customWidth="1" min="11" max="11"/>
    <col width="14" customWidth="1" min="12" max="12"/>
    <col width="10" customWidth="1" min="13" max="13"/>
    <col width="14" customWidth="1" min="14" max="14"/>
    <col width="16" customWidth="1" min="15" max="15"/>
    <col width="16" customWidth="1" min="16" max="16"/>
    <col width="14" customWidth="1" min="17" max="17"/>
    <col width="8" customWidth="1" min="18" max="18"/>
    <col width="35" customWidth="1" min="19" max="19"/>
  </cols>
  <sheetData>
    <row r="1" ht="30" customHeight="1">
      <c r="A1" s="1" t="inlineStr">
        <is>
          <t>REGISTRO CONTRATTI — ALIQUOTA AGEVOLATA 10% CANONE CONCORDATO</t>
        </is>
      </c>
    </row>
    <row r="2" ht="22" customHeight="1">
      <c r="A2" s="2" t="inlineStr">
        <is>
          <t>ID Contratto</t>
        </is>
      </c>
      <c r="B2" s="2" t="inlineStr">
        <is>
          <t>Locatore</t>
        </is>
      </c>
      <c r="C2" s="2" t="inlineStr">
        <is>
          <t>Inquilino</t>
        </is>
      </c>
      <c r="D2" s="2" t="inlineStr">
        <is>
          <t>Comune</t>
        </is>
      </c>
      <c r="E2" s="2" t="inlineStr">
        <is>
          <t>Indirizzo</t>
        </is>
      </c>
      <c r="F2" s="2" t="inlineStr">
        <is>
          <t>Tipologia Contratto</t>
        </is>
      </c>
      <c r="G2" s="2" t="inlineStr">
        <is>
          <t>Data Decorrenza</t>
        </is>
      </c>
      <c r="H2" s="2" t="inlineStr">
        <is>
          <t>Data Scadenza</t>
        </is>
      </c>
      <c r="I2" s="2" t="inlineStr">
        <is>
          <t>Canone Mensile €</t>
        </is>
      </c>
      <c r="J2" s="2" t="inlineStr">
        <is>
          <t>Mensilità Anno</t>
        </is>
      </c>
      <c r="K2" s="2" t="inlineStr">
        <is>
          <t>Canone Annuo €</t>
        </is>
      </c>
      <c r="L2" s="2" t="inlineStr">
        <is>
          <t>Regime Fiscale</t>
        </is>
      </c>
      <c r="M2" s="2" t="inlineStr">
        <is>
          <t>Aliquota %</t>
        </is>
      </c>
      <c r="N2" s="2" t="inlineStr">
        <is>
          <t>Imposta Annua €</t>
        </is>
      </c>
      <c r="O2" s="2" t="inlineStr">
        <is>
          <t>Deposito Cauzionale €</t>
        </is>
      </c>
      <c r="P2" s="2" t="inlineStr">
        <is>
          <t>Controllo Deposito</t>
        </is>
      </c>
      <c r="Q2" s="2" t="inlineStr">
        <is>
          <t>Registrazione RLI</t>
        </is>
      </c>
      <c r="R2" s="2" t="inlineStr">
        <is>
          <t>APE</t>
        </is>
      </c>
      <c r="S2" s="2" t="inlineStr">
        <is>
          <t>Note</t>
        </is>
      </c>
    </row>
    <row r="3">
      <c r="A3" s="3" t="inlineStr">
        <is>
          <t>C-01</t>
        </is>
      </c>
      <c r="B3" s="3" t="inlineStr">
        <is>
          <t>Marco Rossi</t>
        </is>
      </c>
      <c r="C3" s="3" t="inlineStr">
        <is>
          <t>Luca Ferrari</t>
        </is>
      </c>
      <c r="D3" s="3" t="inlineStr">
        <is>
          <t>Milano</t>
        </is>
      </c>
      <c r="E3" s="3" t="inlineStr">
        <is>
          <t>Via Roma 12</t>
        </is>
      </c>
      <c r="F3" s="3" t="inlineStr">
        <is>
          <t>3+2 canone concordato</t>
        </is>
      </c>
      <c r="G3" s="48" t="n">
        <v>46082</v>
      </c>
      <c r="H3" s="48" t="n">
        <v>47177</v>
      </c>
      <c r="I3" s="49" t="n">
        <v>850</v>
      </c>
      <c r="J3" s="3" t="n">
        <v>12</v>
      </c>
      <c r="K3" s="49">
        <f>I3*J3</f>
        <v/>
      </c>
      <c r="L3" s="3" t="inlineStr">
        <is>
          <t>Cedolare Secca</t>
        </is>
      </c>
      <c r="M3" s="50">
        <f>IF(F3="3+2 canone concordato",10,21)</f>
        <v/>
      </c>
      <c r="N3" s="49">
        <f>K3*M3/100</f>
        <v/>
      </c>
      <c r="O3" s="49">
        <f>I3*3</f>
        <v/>
      </c>
      <c r="P3" s="7">
        <f>IF(O3&gt;I3*3,"Supera limite","OK")</f>
        <v/>
      </c>
      <c r="Q3" s="7" t="inlineStr">
        <is>
          <t>Sì</t>
        </is>
      </c>
      <c r="R3" s="7" t="inlineStr">
        <is>
          <t>Sì</t>
        </is>
      </c>
      <c r="S3" s="3" t="inlineStr">
        <is>
          <t>Cedolare secca 10% — canone concordato</t>
        </is>
      </c>
    </row>
    <row r="4">
      <c r="A4" s="8" t="inlineStr">
        <is>
          <t>C-02</t>
        </is>
      </c>
      <c r="B4" s="8" t="inlineStr">
        <is>
          <t>Giulia Bianchi</t>
        </is>
      </c>
      <c r="C4" s="8" t="inlineStr">
        <is>
          <t>Anna Esposito</t>
        </is>
      </c>
      <c r="D4" s="8" t="inlineStr">
        <is>
          <t>Roma</t>
        </is>
      </c>
      <c r="E4" s="8" t="inlineStr">
        <is>
          <t>Corso Italia 45</t>
        </is>
      </c>
      <c r="F4" s="8" t="inlineStr">
        <is>
          <t>3+2 canone concordato</t>
        </is>
      </c>
      <c r="G4" s="51" t="n">
        <v>46113</v>
      </c>
      <c r="H4" s="51" t="n">
        <v>47208</v>
      </c>
      <c r="I4" s="52" t="n">
        <v>950</v>
      </c>
      <c r="J4" s="8" t="n">
        <v>12</v>
      </c>
      <c r="K4" s="52">
        <f>I4*J4</f>
        <v/>
      </c>
      <c r="L4" s="8" t="inlineStr">
        <is>
          <t>Cedolare Secca</t>
        </is>
      </c>
      <c r="M4" s="53">
        <f>IF(F4="3+2 canone concordato",10,21)</f>
        <v/>
      </c>
      <c r="N4" s="52">
        <f>K4*M4/100</f>
        <v/>
      </c>
      <c r="O4" s="52">
        <f>I4*3</f>
        <v/>
      </c>
      <c r="P4" s="12">
        <f>IF(O4&gt;I4*3,"Supera limite","OK")</f>
        <v/>
      </c>
      <c r="Q4" s="12" t="inlineStr">
        <is>
          <t>Sì</t>
        </is>
      </c>
      <c r="R4" s="12" t="inlineStr">
        <is>
          <t>Sì</t>
        </is>
      </c>
      <c r="S4" s="8" t="inlineStr">
        <is>
          <t>Cedolare secca 10% — deposito 2 mensilità</t>
        </is>
      </c>
    </row>
    <row r="5">
      <c r="A5" s="3" t="inlineStr">
        <is>
          <t>C-03</t>
        </is>
      </c>
      <c r="B5" s="3" t="inlineStr">
        <is>
          <t>Francesca Romano</t>
        </is>
      </c>
      <c r="C5" s="3" t="inlineStr">
        <is>
          <t>Matteo Ricci</t>
        </is>
      </c>
      <c r="D5" s="3" t="inlineStr">
        <is>
          <t>Torino</t>
        </is>
      </c>
      <c r="E5" s="3" t="inlineStr">
        <is>
          <t>Via Garibaldi 8</t>
        </is>
      </c>
      <c r="F5" s="3" t="inlineStr">
        <is>
          <t>4+4 libero mercato</t>
        </is>
      </c>
      <c r="G5" s="48" t="n">
        <v>46023</v>
      </c>
      <c r="H5" s="48" t="n">
        <v>47483</v>
      </c>
      <c r="I5" s="49" t="n">
        <v>780</v>
      </c>
      <c r="J5" s="3" t="n">
        <v>12</v>
      </c>
      <c r="K5" s="49">
        <f>I5*J5</f>
        <v/>
      </c>
      <c r="L5" s="3" t="inlineStr">
        <is>
          <t>Cedolare Secca</t>
        </is>
      </c>
      <c r="M5" s="50">
        <f>IF(F5="3+2 canone concordato",10,21)</f>
        <v/>
      </c>
      <c r="N5" s="49">
        <f>K5*M5/100</f>
        <v/>
      </c>
      <c r="O5" s="49">
        <f>I5*3</f>
        <v/>
      </c>
      <c r="P5" s="7">
        <f>IF(O5&gt;I5*3,"Supera limite","OK")</f>
        <v/>
      </c>
      <c r="Q5" s="7" t="inlineStr">
        <is>
          <t>No</t>
        </is>
      </c>
      <c r="R5" s="7" t="inlineStr">
        <is>
          <t>Sì</t>
        </is>
      </c>
      <c r="S5" s="3" t="inlineStr">
        <is>
          <t>Cedolare secca 21% — adeguamento ISTAT non applicato</t>
        </is>
      </c>
    </row>
    <row r="6">
      <c r="A6" s="8" t="inlineStr">
        <is>
          <t>C-04</t>
        </is>
      </c>
      <c r="B6" s="8" t="inlineStr">
        <is>
          <t>Giuseppe Conti</t>
        </is>
      </c>
      <c r="C6" s="8" t="inlineStr">
        <is>
          <t>Sara Greco</t>
        </is>
      </c>
      <c r="D6" s="8" t="inlineStr">
        <is>
          <t>Napoli</t>
        </is>
      </c>
      <c r="E6" s="8" t="inlineStr">
        <is>
          <t>Via Dante 21</t>
        </is>
      </c>
      <c r="F6" s="8" t="inlineStr">
        <is>
          <t>3+2 canone concordato</t>
        </is>
      </c>
      <c r="G6" s="51" t="n">
        <v>46054</v>
      </c>
      <c r="H6" s="51" t="n">
        <v>47149</v>
      </c>
      <c r="I6" s="52" t="n">
        <v>680</v>
      </c>
      <c r="J6" s="8" t="n">
        <v>12</v>
      </c>
      <c r="K6" s="52">
        <f>I6*J6</f>
        <v/>
      </c>
      <c r="L6" s="8" t="inlineStr">
        <is>
          <t>Cedolare Secca</t>
        </is>
      </c>
      <c r="M6" s="53">
        <f>IF(F6="3+2 canone concordato",10,21)</f>
        <v/>
      </c>
      <c r="N6" s="52">
        <f>K6*M6/100</f>
        <v/>
      </c>
      <c r="O6" s="52">
        <f>I6*3</f>
        <v/>
      </c>
      <c r="P6" s="12">
        <f>IF(O6&gt;I6*3,"Supera limite","OK")</f>
        <v/>
      </c>
      <c r="Q6" s="12" t="inlineStr">
        <is>
          <t>Sì</t>
        </is>
      </c>
      <c r="R6" s="12" t="inlineStr">
        <is>
          <t>No</t>
        </is>
      </c>
      <c r="S6" s="8" t="inlineStr">
        <is>
          <t>Cedolare secca 10% — canone concordato</t>
        </is>
      </c>
    </row>
    <row r="7">
      <c r="A7" s="3" t="inlineStr">
        <is>
          <t>C-05</t>
        </is>
      </c>
      <c r="B7" s="3" t="inlineStr">
        <is>
          <t>Elena Greco</t>
        </is>
      </c>
      <c r="C7" s="3" t="inlineStr">
        <is>
          <t>Paolo Serra</t>
        </is>
      </c>
      <c r="D7" s="3" t="inlineStr">
        <is>
          <t>Firenze</t>
        </is>
      </c>
      <c r="E7" s="3" t="inlineStr">
        <is>
          <t>Piazza Duomo 3</t>
        </is>
      </c>
      <c r="F7" s="3" t="inlineStr">
        <is>
          <t>3+2 canone concordato</t>
        </is>
      </c>
      <c r="G7" s="48" t="n">
        <v>46143</v>
      </c>
      <c r="H7" s="48" t="n">
        <v>47238</v>
      </c>
      <c r="I7" s="49" t="n">
        <v>1100</v>
      </c>
      <c r="J7" s="3" t="n">
        <v>12</v>
      </c>
      <c r="K7" s="49">
        <f>I7*J7</f>
        <v/>
      </c>
      <c r="L7" s="3" t="inlineStr">
        <is>
          <t>Cedolare Secca</t>
        </is>
      </c>
      <c r="M7" s="50">
        <f>IF(F7="3+2 canone concordato",10,21)</f>
        <v/>
      </c>
      <c r="N7" s="49">
        <f>K7*M7/100</f>
        <v/>
      </c>
      <c r="O7" s="49">
        <f>I7*3</f>
        <v/>
      </c>
      <c r="P7" s="7">
        <f>IF(O7&gt;I7*3,"Supera limite","OK")</f>
        <v/>
      </c>
      <c r="Q7" s="7" t="inlineStr">
        <is>
          <t>Sì</t>
        </is>
      </c>
      <c r="R7" s="7" t="inlineStr">
        <is>
          <t>Sì</t>
        </is>
      </c>
      <c r="S7" s="3" t="inlineStr">
        <is>
          <t>Cedolare secca 10% — deposito cauzionale 2 mensilità</t>
        </is>
      </c>
    </row>
    <row r="8">
      <c r="A8" s="8" t="inlineStr">
        <is>
          <t>C-06</t>
        </is>
      </c>
      <c r="B8" s="8" t="inlineStr">
        <is>
          <t>Matteo De Luca</t>
        </is>
      </c>
      <c r="C8" s="8" t="inlineStr">
        <is>
          <t>Silvia Moretti</t>
        </is>
      </c>
      <c r="D8" s="8" t="inlineStr">
        <is>
          <t>Bologna</t>
        </is>
      </c>
      <c r="E8" s="8" t="inlineStr">
        <is>
          <t>Via Mazzini 14</t>
        </is>
      </c>
      <c r="F8" s="8" t="inlineStr">
        <is>
          <t>4+4 libero mercato</t>
        </is>
      </c>
      <c r="G8" s="51" t="n">
        <v>46082</v>
      </c>
      <c r="H8" s="51" t="n">
        <v>47542</v>
      </c>
      <c r="I8" s="52" t="n">
        <v>870</v>
      </c>
      <c r="J8" s="8" t="n">
        <v>12</v>
      </c>
      <c r="K8" s="52">
        <f>I8*J8</f>
        <v/>
      </c>
      <c r="L8" s="8" t="inlineStr">
        <is>
          <t>Cedolare Secca</t>
        </is>
      </c>
      <c r="M8" s="53">
        <f>IF(F8="3+2 canone concordato",10,21)</f>
        <v/>
      </c>
      <c r="N8" s="52">
        <f>K8*M8/100</f>
        <v/>
      </c>
      <c r="O8" s="52">
        <f>I8*3</f>
        <v/>
      </c>
      <c r="P8" s="12">
        <f>IF(O8&gt;I8*3,"Supera limite","OK")</f>
        <v/>
      </c>
      <c r="Q8" s="12" t="inlineStr">
        <is>
          <t>No</t>
        </is>
      </c>
      <c r="R8" s="12" t="inlineStr">
        <is>
          <t>Sì</t>
        </is>
      </c>
      <c r="S8" s="8" t="inlineStr">
        <is>
          <t>Cedolare secca 21% — regime libero mercato</t>
        </is>
      </c>
    </row>
    <row r="9">
      <c r="A9" s="3" t="inlineStr">
        <is>
          <t>C-07</t>
        </is>
      </c>
      <c r="B9" s="3" t="inlineStr">
        <is>
          <t>Silvia Moretti</t>
        </is>
      </c>
      <c r="C9" s="3" t="inlineStr">
        <is>
          <t>Giuseppe Conti</t>
        </is>
      </c>
      <c r="D9" s="3" t="inlineStr">
        <is>
          <t>Palermo</t>
        </is>
      </c>
      <c r="E9" s="3" t="inlineStr">
        <is>
          <t>Viale Libertà 56</t>
        </is>
      </c>
      <c r="F9" s="3" t="inlineStr">
        <is>
          <t>3+2 canone concordato</t>
        </is>
      </c>
      <c r="G9" s="48" t="n">
        <v>46174</v>
      </c>
      <c r="H9" s="48" t="n">
        <v>47269</v>
      </c>
      <c r="I9" s="49" t="n">
        <v>660</v>
      </c>
      <c r="J9" s="3" t="n">
        <v>12</v>
      </c>
      <c r="K9" s="49">
        <f>I9*J9</f>
        <v/>
      </c>
      <c r="L9" s="3" t="inlineStr">
        <is>
          <t>Cedolare Secca</t>
        </is>
      </c>
      <c r="M9" s="50">
        <f>IF(F9="3+2 canone concordato",10,21)</f>
        <v/>
      </c>
      <c r="N9" s="49">
        <f>K9*M9/100</f>
        <v/>
      </c>
      <c r="O9" s="49">
        <f>I9*3</f>
        <v/>
      </c>
      <c r="P9" s="7">
        <f>IF(O9&gt;I9*3,"Supera limite","OK")</f>
        <v/>
      </c>
      <c r="Q9" s="7" t="inlineStr">
        <is>
          <t>Sì</t>
        </is>
      </c>
      <c r="R9" s="7" t="inlineStr">
        <is>
          <t>Sì</t>
        </is>
      </c>
      <c r="S9" s="3" t="inlineStr">
        <is>
          <t>Cedolare secca 10% — canone concordato Palermo</t>
        </is>
      </c>
    </row>
    <row r="10">
      <c r="A10" s="8" t="inlineStr">
        <is>
          <t>C-08</t>
        </is>
      </c>
      <c r="B10" s="8" t="inlineStr">
        <is>
          <t>Paolo Serra</t>
        </is>
      </c>
      <c r="C10" s="8" t="inlineStr">
        <is>
          <t>Elena Greco</t>
        </is>
      </c>
      <c r="D10" s="8" t="inlineStr">
        <is>
          <t>Genova</t>
        </is>
      </c>
      <c r="E10" s="8" t="inlineStr">
        <is>
          <t>Via Po 27</t>
        </is>
      </c>
      <c r="F10" s="8" t="inlineStr">
        <is>
          <t>3+2 canone concordato</t>
        </is>
      </c>
      <c r="G10" s="51" t="n">
        <v>46023</v>
      </c>
      <c r="H10" s="51" t="n">
        <v>47118</v>
      </c>
      <c r="I10" s="52" t="n">
        <v>720</v>
      </c>
      <c r="J10" s="8" t="n">
        <v>12</v>
      </c>
      <c r="K10" s="52">
        <f>I10*J10</f>
        <v/>
      </c>
      <c r="L10" s="8" t="inlineStr">
        <is>
          <t>Cedolare Secca</t>
        </is>
      </c>
      <c r="M10" s="53">
        <f>IF(F10="3+2 canone concordato",10,21)</f>
        <v/>
      </c>
      <c r="N10" s="52">
        <f>K10*M10/100</f>
        <v/>
      </c>
      <c r="O10" s="52">
        <f>I10*3</f>
        <v/>
      </c>
      <c r="P10" s="12">
        <f>IF(O10&gt;I10*3,"Supera limite","OK")</f>
        <v/>
      </c>
      <c r="Q10" s="12" t="inlineStr">
        <is>
          <t>Sì</t>
        </is>
      </c>
      <c r="R10" s="12" t="inlineStr">
        <is>
          <t>No</t>
        </is>
      </c>
      <c r="S10" s="8" t="inlineStr">
        <is>
          <t>Cedolare secca 10% — deposito 1 mensilità</t>
        </is>
      </c>
    </row>
    <row r="11">
      <c r="A11" s="3" t="inlineStr">
        <is>
          <t>C-09</t>
        </is>
      </c>
      <c r="B11" s="3" t="inlineStr">
        <is>
          <t>Luca Ferrari</t>
        </is>
      </c>
      <c r="C11" s="3" t="inlineStr">
        <is>
          <t>Francesca Romano</t>
        </is>
      </c>
      <c r="D11" s="3" t="inlineStr">
        <is>
          <t>Bari</t>
        </is>
      </c>
      <c r="E11" s="3" t="inlineStr">
        <is>
          <t>Corso Vittorio 90</t>
        </is>
      </c>
      <c r="F11" s="3" t="inlineStr">
        <is>
          <t>3+2 canone concordato</t>
        </is>
      </c>
      <c r="G11" s="48" t="n">
        <v>46113</v>
      </c>
      <c r="H11" s="48" t="n">
        <v>47208</v>
      </c>
      <c r="I11" s="49" t="n">
        <v>1050</v>
      </c>
      <c r="J11" s="3" t="n">
        <v>12</v>
      </c>
      <c r="K11" s="49">
        <f>I11*J11</f>
        <v/>
      </c>
      <c r="L11" s="3" t="inlineStr">
        <is>
          <t>Cedolare Secca</t>
        </is>
      </c>
      <c r="M11" s="50">
        <f>IF(F11="3+2 canone concordato",10,21)</f>
        <v/>
      </c>
      <c r="N11" s="49">
        <f>K11*M11/100</f>
        <v/>
      </c>
      <c r="O11" s="49">
        <f>I11*3</f>
        <v/>
      </c>
      <c r="P11" s="7">
        <f>IF(O11&gt;I11*3,"Supera limite","OK")</f>
        <v/>
      </c>
      <c r="Q11" s="7" t="inlineStr">
        <is>
          <t>No</t>
        </is>
      </c>
      <c r="R11" s="7" t="inlineStr">
        <is>
          <t>Sì</t>
        </is>
      </c>
      <c r="S11" s="3" t="inlineStr">
        <is>
          <t>Cedolare secca 10% — adeguamento ISTAT non applicato</t>
        </is>
      </c>
    </row>
    <row r="12">
      <c r="A12" s="8" t="inlineStr">
        <is>
          <t>C-10</t>
        </is>
      </c>
      <c r="B12" s="8" t="inlineStr">
        <is>
          <t>Anna Esposito</t>
        </is>
      </c>
      <c r="C12" s="8" t="inlineStr">
        <is>
          <t>Marco Rossi</t>
        </is>
      </c>
      <c r="D12" s="8" t="inlineStr">
        <is>
          <t>Verona</t>
        </is>
      </c>
      <c r="E12" s="8" t="inlineStr">
        <is>
          <t>Via Verdi 18</t>
        </is>
      </c>
      <c r="F12" s="8" t="inlineStr">
        <is>
          <t>4+4 libero mercato</t>
        </is>
      </c>
      <c r="G12" s="51" t="n">
        <v>46054</v>
      </c>
      <c r="H12" s="51" t="n">
        <v>47514</v>
      </c>
      <c r="I12" s="52" t="n">
        <v>1250</v>
      </c>
      <c r="J12" s="8" t="n">
        <v>12</v>
      </c>
      <c r="K12" s="52">
        <f>I12*J12</f>
        <v/>
      </c>
      <c r="L12" s="8" t="inlineStr">
        <is>
          <t>Cedolare Secca</t>
        </is>
      </c>
      <c r="M12" s="53">
        <f>IF(F12="3+2 canone concordato",10,21)</f>
        <v/>
      </c>
      <c r="N12" s="52">
        <f>K12*M12/100</f>
        <v/>
      </c>
      <c r="O12" s="52">
        <f>I12*3</f>
        <v/>
      </c>
      <c r="P12" s="12">
        <f>IF(O12&gt;I12*3,"Supera limite","OK")</f>
        <v/>
      </c>
      <c r="Q12" s="12" t="inlineStr">
        <is>
          <t>Sì</t>
        </is>
      </c>
      <c r="R12" s="12" t="inlineStr">
        <is>
          <t>Sì</t>
        </is>
      </c>
      <c r="S12" s="8" t="inlineStr">
        <is>
          <t>Cedolare secca 21% — libero mercato Verona</t>
        </is>
      </c>
    </row>
    <row r="13">
      <c r="A13" s="13" t="inlineStr">
        <is>
          <t>TOTALI</t>
        </is>
      </c>
      <c r="B13" s="14" t="n"/>
      <c r="C13" s="14" t="n"/>
      <c r="D13" s="14" t="n"/>
      <c r="E13" s="14" t="n"/>
      <c r="F13" s="14" t="n"/>
      <c r="G13" s="14" t="n"/>
      <c r="H13" s="14" t="n"/>
      <c r="I13" s="54">
        <f>SUM(I3:I12)</f>
        <v/>
      </c>
      <c r="J13" s="14" t="n"/>
      <c r="K13" s="54">
        <f>SUM(K3:K12)</f>
        <v/>
      </c>
      <c r="L13" s="14" t="n"/>
      <c r="M13" s="14" t="n"/>
      <c r="N13" s="54">
        <f>SUM(N3:N12)</f>
        <v/>
      </c>
      <c r="O13" s="54">
        <f>SUM(O3:O12)</f>
        <v/>
      </c>
      <c r="P13" s="14" t="n"/>
      <c r="Q13" s="14" t="n"/>
      <c r="R13" s="14" t="n"/>
      <c r="S13" s="14" t="n"/>
    </row>
  </sheetData>
  <mergeCells count="1">
    <mergeCell ref="A1:S1"/>
  </mergeCells>
  <conditionalFormatting sqref="P3:P12">
    <cfRule type="expression" priority="1" dxfId="0" stopIfTrue="1">
      <formula>$P3="Supera limite"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8" customWidth="1" min="4" max="4"/>
    <col width="16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CONFRONTO FISCALE — CEDOLARE SECCA 10% vs 21%</t>
        </is>
      </c>
    </row>
    <row r="2">
      <c r="A2" s="16" t="inlineStr">
        <is>
          <t>RIEPILOGO AGGREGATO</t>
        </is>
      </c>
      <c r="E2" s="17" t="n"/>
      <c r="F2" s="55" t="n"/>
      <c r="G2" s="55" t="n"/>
      <c r="H2" s="29" t="n"/>
    </row>
    <row r="3">
      <c r="A3" s="18" t="inlineStr">
        <is>
          <t>Totale Canone Annuo €</t>
        </is>
      </c>
      <c r="B3" s="56">
        <f>SUM(B5:B14)</f>
        <v/>
      </c>
      <c r="C3" s="18" t="inlineStr">
        <is>
          <t>Totale Imposta Agevolata €</t>
        </is>
      </c>
      <c r="D3" s="56">
        <f>SUM(D5:D14)</f>
        <v/>
      </c>
      <c r="E3" s="18" t="inlineStr">
        <is>
          <t>Totale Imposta Ordinaria €</t>
        </is>
      </c>
      <c r="F3" s="56">
        <f>SUM(F5:F14)</f>
        <v/>
      </c>
      <c r="G3" s="18" t="inlineStr">
        <is>
          <t>Risparmio Complessivo €</t>
        </is>
      </c>
      <c r="H3" s="56">
        <f>SUM(G5:G14)</f>
        <v/>
      </c>
    </row>
    <row r="4" ht="22" customHeight="1">
      <c r="A4" s="20" t="inlineStr">
        <is>
          <t>ID Contratto</t>
        </is>
      </c>
      <c r="B4" s="57" t="inlineStr">
        <is>
          <t>Canone Annuo €</t>
        </is>
      </c>
      <c r="C4" s="20" t="inlineStr">
        <is>
          <t>Aliquota Agevolata</t>
        </is>
      </c>
      <c r="D4" s="20" t="inlineStr">
        <is>
          <t>Imposta Agevolata €</t>
        </is>
      </c>
      <c r="E4" s="20" t="inlineStr">
        <is>
          <t>Aliquota Ordinaria</t>
        </is>
      </c>
      <c r="F4" s="20" t="inlineStr">
        <is>
          <t>Imposta Ordinaria €</t>
        </is>
      </c>
      <c r="G4" s="20" t="inlineStr">
        <is>
          <t>Risparmio €</t>
        </is>
      </c>
      <c r="H4" s="20" t="inlineStr">
        <is>
          <t>Risparmio %</t>
        </is>
      </c>
    </row>
    <row r="5">
      <c r="A5" s="3">
        <f>Dati_Locazioni!A3</f>
        <v/>
      </c>
      <c r="B5" s="49">
        <f>Dati_Locazioni!K3</f>
        <v/>
      </c>
      <c r="C5" s="58" t="n">
        <v>0.1</v>
      </c>
      <c r="D5" s="49">
        <f>B5*C5</f>
        <v/>
      </c>
      <c r="E5" s="58" t="n">
        <v>0.21</v>
      </c>
      <c r="F5" s="49">
        <f>B5*E5</f>
        <v/>
      </c>
      <c r="G5" s="49">
        <f>F5-D5</f>
        <v/>
      </c>
      <c r="H5" s="59">
        <f>IFERROR(G5/F5,0)</f>
        <v/>
      </c>
    </row>
    <row r="6">
      <c r="A6" s="8">
        <f>Dati_Locazioni!A4</f>
        <v/>
      </c>
      <c r="B6" s="52">
        <f>Dati_Locazioni!K4</f>
        <v/>
      </c>
      <c r="C6" s="60" t="n">
        <v>0.1</v>
      </c>
      <c r="D6" s="52">
        <f>B6*C6</f>
        <v/>
      </c>
      <c r="E6" s="60" t="n">
        <v>0.21</v>
      </c>
      <c r="F6" s="52">
        <f>B6*E6</f>
        <v/>
      </c>
      <c r="G6" s="52">
        <f>F6-D6</f>
        <v/>
      </c>
      <c r="H6" s="61">
        <f>IFERROR(G6/F6,0)</f>
        <v/>
      </c>
    </row>
    <row r="7">
      <c r="A7" s="3">
        <f>Dati_Locazioni!A5</f>
        <v/>
      </c>
      <c r="B7" s="49">
        <f>Dati_Locazioni!K5</f>
        <v/>
      </c>
      <c r="C7" s="58" t="n">
        <v>0.1</v>
      </c>
      <c r="D7" s="49">
        <f>B7*C7</f>
        <v/>
      </c>
      <c r="E7" s="58" t="n">
        <v>0.21</v>
      </c>
      <c r="F7" s="49">
        <f>B7*E7</f>
        <v/>
      </c>
      <c r="G7" s="49">
        <f>F7-D7</f>
        <v/>
      </c>
      <c r="H7" s="59">
        <f>IFERROR(G7/F7,0)</f>
        <v/>
      </c>
    </row>
    <row r="8">
      <c r="A8" s="8">
        <f>Dati_Locazioni!A6</f>
        <v/>
      </c>
      <c r="B8" s="52">
        <f>Dati_Locazioni!K6</f>
        <v/>
      </c>
      <c r="C8" s="60" t="n">
        <v>0.1</v>
      </c>
      <c r="D8" s="52">
        <f>B8*C8</f>
        <v/>
      </c>
      <c r="E8" s="60" t="n">
        <v>0.21</v>
      </c>
      <c r="F8" s="52">
        <f>B8*E8</f>
        <v/>
      </c>
      <c r="G8" s="52">
        <f>F8-D8</f>
        <v/>
      </c>
      <c r="H8" s="61">
        <f>IFERROR(G8/F8,0)</f>
        <v/>
      </c>
    </row>
    <row r="9">
      <c r="A9" s="3">
        <f>Dati_Locazioni!A7</f>
        <v/>
      </c>
      <c r="B9" s="49">
        <f>Dati_Locazioni!K7</f>
        <v/>
      </c>
      <c r="C9" s="58" t="n">
        <v>0.1</v>
      </c>
      <c r="D9" s="49">
        <f>B9*C9</f>
        <v/>
      </c>
      <c r="E9" s="58" t="n">
        <v>0.21</v>
      </c>
      <c r="F9" s="49">
        <f>B9*E9</f>
        <v/>
      </c>
      <c r="G9" s="49">
        <f>F9-D9</f>
        <v/>
      </c>
      <c r="H9" s="59">
        <f>IFERROR(G9/F9,0)</f>
        <v/>
      </c>
    </row>
    <row r="10">
      <c r="A10" s="8">
        <f>Dati_Locazioni!A8</f>
        <v/>
      </c>
      <c r="B10" s="52">
        <f>Dati_Locazioni!K8</f>
        <v/>
      </c>
      <c r="C10" s="60" t="n">
        <v>0.1</v>
      </c>
      <c r="D10" s="52">
        <f>B10*C10</f>
        <v/>
      </c>
      <c r="E10" s="60" t="n">
        <v>0.21</v>
      </c>
      <c r="F10" s="52">
        <f>B10*E10</f>
        <v/>
      </c>
      <c r="G10" s="52">
        <f>F10-D10</f>
        <v/>
      </c>
      <c r="H10" s="61">
        <f>IFERROR(G10/F10,0)</f>
        <v/>
      </c>
    </row>
    <row r="11">
      <c r="A11" s="3">
        <f>Dati_Locazioni!A9</f>
        <v/>
      </c>
      <c r="B11" s="49">
        <f>Dati_Locazioni!K9</f>
        <v/>
      </c>
      <c r="C11" s="58" t="n">
        <v>0.1</v>
      </c>
      <c r="D11" s="49">
        <f>B11*C11</f>
        <v/>
      </c>
      <c r="E11" s="58" t="n">
        <v>0.21</v>
      </c>
      <c r="F11" s="49">
        <f>B11*E11</f>
        <v/>
      </c>
      <c r="G11" s="49">
        <f>F11-D11</f>
        <v/>
      </c>
      <c r="H11" s="59">
        <f>IFERROR(G11/F11,0)</f>
        <v/>
      </c>
    </row>
    <row r="12">
      <c r="A12" s="8">
        <f>Dati_Locazioni!A10</f>
        <v/>
      </c>
      <c r="B12" s="52">
        <f>Dati_Locazioni!K10</f>
        <v/>
      </c>
      <c r="C12" s="60" t="n">
        <v>0.1</v>
      </c>
      <c r="D12" s="52">
        <f>B12*C12</f>
        <v/>
      </c>
      <c r="E12" s="60" t="n">
        <v>0.21</v>
      </c>
      <c r="F12" s="52">
        <f>B12*E12</f>
        <v/>
      </c>
      <c r="G12" s="52">
        <f>F12-D12</f>
        <v/>
      </c>
      <c r="H12" s="61">
        <f>IFERROR(G12/F12,0)</f>
        <v/>
      </c>
    </row>
    <row r="13">
      <c r="A13" s="3">
        <f>Dati_Locazioni!A11</f>
        <v/>
      </c>
      <c r="B13" s="49">
        <f>Dati_Locazioni!K11</f>
        <v/>
      </c>
      <c r="C13" s="58" t="n">
        <v>0.1</v>
      </c>
      <c r="D13" s="49">
        <f>B13*C13</f>
        <v/>
      </c>
      <c r="E13" s="58" t="n">
        <v>0.21</v>
      </c>
      <c r="F13" s="49">
        <f>B13*E13</f>
        <v/>
      </c>
      <c r="G13" s="49">
        <f>F13-D13</f>
        <v/>
      </c>
      <c r="H13" s="59">
        <f>IFERROR(G13/F13,0)</f>
        <v/>
      </c>
    </row>
    <row r="14">
      <c r="A14" s="8">
        <f>Dati_Locazioni!A12</f>
        <v/>
      </c>
      <c r="B14" s="52">
        <f>Dati_Locazioni!K12</f>
        <v/>
      </c>
      <c r="C14" s="60" t="n">
        <v>0.1</v>
      </c>
      <c r="D14" s="52">
        <f>B14*C14</f>
        <v/>
      </c>
      <c r="E14" s="60" t="n">
        <v>0.21</v>
      </c>
      <c r="F14" s="52">
        <f>B14*E14</f>
        <v/>
      </c>
      <c r="G14" s="52">
        <f>F14-D14</f>
        <v/>
      </c>
      <c r="H14" s="61">
        <f>IFERROR(G14/F14,0)</f>
        <v/>
      </c>
    </row>
    <row r="15">
      <c r="A15" s="13" t="inlineStr">
        <is>
          <t>TOTALI</t>
        </is>
      </c>
      <c r="B15" s="54">
        <f>SUM(B5:B14)</f>
        <v/>
      </c>
      <c r="C15" s="26" t="n"/>
      <c r="D15" s="54">
        <f>SUM(D5:D14)</f>
        <v/>
      </c>
      <c r="E15" s="26" t="n"/>
      <c r="F15" s="54">
        <f>SUM(F5:F14)</f>
        <v/>
      </c>
      <c r="G15" s="54">
        <f>SUM(G5:G14)</f>
        <v/>
      </c>
      <c r="H15" s="26" t="n"/>
    </row>
  </sheetData>
  <mergeCells count="3">
    <mergeCell ref="A1:H1"/>
    <mergeCell ref="A2:D2"/>
    <mergeCell ref="E2:H2"/>
  </mergeCells>
  <conditionalFormatting sqref="G5:G14">
    <cfRule type="expression" priority="1" dxfId="1" stopIfTrue="1">
      <formula>$G5&gt;0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 ht="35" customHeight="1">
      <c r="A1" s="27" t="inlineStr">
        <is>
          <t>DASHBOARD — CANONE CONCORDATO ALIQUOTA AGEVOLATA 10%</t>
        </is>
      </c>
    </row>
    <row r="2"/>
    <row r="3">
      <c r="A3" s="16" t="inlineStr">
        <is>
          <t>KPI PRINCIPALI</t>
        </is>
      </c>
    </row>
    <row r="4">
      <c r="A4" s="28" t="inlineStr">
        <is>
          <t>Numero Contratti</t>
        </is>
      </c>
      <c r="B4" s="29" t="n"/>
      <c r="C4" s="30">
        <f>COUNTA(Dati_Locazioni!A3:A12)</f>
        <v/>
      </c>
      <c r="D4" s="29" t="n"/>
    </row>
    <row r="5">
      <c r="A5" s="31" t="inlineStr">
        <is>
          <t>Canone Annuo Medio €</t>
        </is>
      </c>
      <c r="B5" s="29" t="n"/>
      <c r="C5" s="62">
        <f>IFERROR(AVERAGE(Dati_Locazioni!K3:K12),0)</f>
        <v/>
      </c>
      <c r="D5" s="29" t="n"/>
    </row>
    <row r="6">
      <c r="A6" s="33" t="inlineStr">
        <is>
          <t>Imposta Agevolata Totale €</t>
        </is>
      </c>
      <c r="B6" s="29" t="n"/>
      <c r="C6" s="63">
        <f>SUM(Calcolo_Imposta!D5:D14)</f>
        <v/>
      </c>
      <c r="D6" s="29" t="n"/>
    </row>
    <row r="7">
      <c r="A7" s="35" t="inlineStr">
        <is>
          <t>Risparmio Totale €</t>
        </is>
      </c>
      <c r="B7" s="29" t="n"/>
      <c r="C7" s="64">
        <f>SUM(Calcolo_Imposta!G5:G14)</f>
        <v/>
      </c>
      <c r="D7" s="29" t="n"/>
    </row>
    <row r="8">
      <c r="A8" s="37" t="inlineStr">
        <is>
          <t>% Contratti RLI Registrati</t>
        </is>
      </c>
      <c r="B8" s="29" t="n"/>
      <c r="C8" s="65">
        <f>IFERROR(COUNTIF(Dati_Locazioni!Q3:Q12,"Sì")/COUNTA(Dati_Locazioni!A3:A12),0)</f>
        <v/>
      </c>
      <c r="D8" s="29" t="n"/>
    </row>
    <row r="9">
      <c r="A9" s="39" t="inlineStr">
        <is>
          <t>% Immobili con APE</t>
        </is>
      </c>
      <c r="B9" s="29" t="n"/>
      <c r="C9" s="66">
        <f>IFERROR(COUNTIF(Dati_Locazioni!R3:R12,"Sì")/COUNTA(Dati_Locazioni!A3:A12),0)</f>
        <v/>
      </c>
      <c r="D9" s="29" t="n"/>
    </row>
    <row r="10"/>
    <row r="11">
      <c r="A11" s="41" t="inlineStr">
        <is>
          <t>CANONI ANNUI PER LOCATORE</t>
        </is>
      </c>
    </row>
    <row r="12">
      <c r="A12" s="20" t="inlineStr">
        <is>
          <t>Locatore</t>
        </is>
      </c>
      <c r="B12" s="20" t="inlineStr">
        <is>
          <t>Canone Annuo €</t>
        </is>
      </c>
      <c r="C12" s="20" t="inlineStr">
        <is>
          <t>Imposta 10%</t>
        </is>
      </c>
      <c r="D12" s="20" t="inlineStr">
        <is>
          <t>Imposta 21%</t>
        </is>
      </c>
    </row>
    <row r="13">
      <c r="A13" s="42" t="inlineStr">
        <is>
          <t>Marco Rossi</t>
        </is>
      </c>
      <c r="B13" s="67" t="n">
        <v>10200</v>
      </c>
      <c r="C13" s="67" t="n">
        <v>1020</v>
      </c>
      <c r="D13" s="67" t="n">
        <v>2142</v>
      </c>
    </row>
    <row r="14">
      <c r="A14" s="44" t="inlineStr">
        <is>
          <t>Giulia Bianchi</t>
        </is>
      </c>
      <c r="B14" s="68" t="n">
        <v>11400</v>
      </c>
      <c r="C14" s="68" t="n">
        <v>1140</v>
      </c>
      <c r="D14" s="68" t="n">
        <v>2394</v>
      </c>
    </row>
    <row r="15">
      <c r="A15" s="42" t="inlineStr">
        <is>
          <t>Francesca Romano</t>
        </is>
      </c>
      <c r="B15" s="67" t="n">
        <v>9360</v>
      </c>
      <c r="C15" s="67" t="n">
        <v>936</v>
      </c>
      <c r="D15" s="67" t="n">
        <v>1965.6</v>
      </c>
    </row>
    <row r="16">
      <c r="A16" s="44" t="inlineStr">
        <is>
          <t>Giuseppe Conti</t>
        </is>
      </c>
      <c r="B16" s="68" t="n">
        <v>8160</v>
      </c>
      <c r="C16" s="68" t="n">
        <v>816</v>
      </c>
      <c r="D16" s="68" t="n">
        <v>1713.6</v>
      </c>
    </row>
    <row r="17">
      <c r="A17" s="42" t="inlineStr">
        <is>
          <t>Elena Greco</t>
        </is>
      </c>
      <c r="B17" s="67" t="n">
        <v>13200</v>
      </c>
      <c r="C17" s="67" t="n">
        <v>1320</v>
      </c>
      <c r="D17" s="67" t="n">
        <v>2772</v>
      </c>
    </row>
    <row r="18">
      <c r="A18" s="44" t="inlineStr">
        <is>
          <t>Matteo De Luca</t>
        </is>
      </c>
      <c r="B18" s="68" t="n">
        <v>10440</v>
      </c>
      <c r="C18" s="68" t="n">
        <v>1044</v>
      </c>
      <c r="D18" s="68" t="n">
        <v>2192.4</v>
      </c>
    </row>
    <row r="19">
      <c r="A19" s="42" t="inlineStr">
        <is>
          <t>Silvia Moretti</t>
        </is>
      </c>
      <c r="B19" s="67" t="n">
        <v>7920</v>
      </c>
      <c r="C19" s="67" t="n">
        <v>792</v>
      </c>
      <c r="D19" s="67" t="n">
        <v>1663.2</v>
      </c>
    </row>
    <row r="20">
      <c r="A20" s="44" t="inlineStr">
        <is>
          <t>Paolo Serra</t>
        </is>
      </c>
      <c r="B20" s="68" t="n">
        <v>8640</v>
      </c>
      <c r="C20" s="68" t="n">
        <v>864</v>
      </c>
      <c r="D20" s="68" t="n">
        <v>1814.4</v>
      </c>
    </row>
    <row r="21">
      <c r="A21" s="42" t="inlineStr">
        <is>
          <t>Luca Ferrari</t>
        </is>
      </c>
      <c r="B21" s="67" t="n">
        <v>12600</v>
      </c>
      <c r="C21" s="67" t="n">
        <v>1260</v>
      </c>
      <c r="D21" s="67" t="n">
        <v>2646</v>
      </c>
    </row>
    <row r="22">
      <c r="A22" s="44" t="inlineStr">
        <is>
          <t>Anna Esposito</t>
        </is>
      </c>
      <c r="B22" s="68" t="n">
        <v>15000</v>
      </c>
      <c r="C22" s="68" t="n">
        <v>1500</v>
      </c>
      <c r="D22" s="68" t="n">
        <v>3150</v>
      </c>
    </row>
    <row r="23"/>
    <row r="24"/>
    <row r="25"/>
    <row r="26"/>
    <row r="27"/>
    <row r="28"/>
    <row r="29"/>
    <row r="30"/>
    <row r="31"/>
    <row r="32"/>
    <row r="33"/>
    <row r="34"/>
    <row r="35"/>
    <row r="36">
      <c r="A36" t="inlineStr">
        <is>
          <t>Tipologia</t>
        </is>
      </c>
      <c r="B36" t="inlineStr">
        <is>
          <t>N. Contratti</t>
        </is>
      </c>
    </row>
    <row r="37">
      <c r="A37" s="46" t="inlineStr">
        <is>
          <t>3+2 canone concordato</t>
        </is>
      </c>
      <c r="B37" s="46" t="n">
        <v>7</v>
      </c>
    </row>
    <row r="38">
      <c r="A38" s="46" t="inlineStr">
        <is>
          <t>4+4 libero mercato</t>
        </is>
      </c>
      <c r="B38" s="46" t="n">
        <v>3</v>
      </c>
    </row>
  </sheetData>
  <mergeCells count="15">
    <mergeCell ref="A1:L1"/>
    <mergeCell ref="A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1:D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9"/>
  <sheetViews>
    <sheetView showGridLines="0" workbookViewId="0">
      <selection activeCell="A1" sqref="A1"/>
    </sheetView>
  </sheetViews>
  <sheetFormatPr baseColWidth="8" defaultRowHeight="15"/>
  <cols>
    <col width="80" customWidth="1" min="1" max="1"/>
    <col width="5" customWidth="1" min="2" max="2"/>
    <col width="5" customWidth="1" min="3" max="3"/>
  </cols>
  <sheetData>
    <row r="1" ht="30" customHeight="1">
      <c r="A1" s="1" t="inlineStr">
        <is>
          <t>ISTRUZIONI — GUIDA ALL'USO DEL FILE</t>
        </is>
      </c>
    </row>
    <row r="2" ht="20" customHeight="1">
      <c r="A2" s="47" t="inlineStr">
        <is>
          <t>1. STRUTTURA DEL FILE</t>
        </is>
      </c>
      <c r="B2" s="55" t="n"/>
      <c r="C2" s="29" t="n"/>
    </row>
    <row r="3">
      <c r="A3" s="3" t="inlineStr">
        <is>
          <t>Il file è composto da 4 fogli: Dati_Locazioni, Calcolo_Imposta, Dashboard, Istruzioni.</t>
        </is>
      </c>
      <c r="B3" s="55" t="n"/>
      <c r="C3" s="29" t="n"/>
    </row>
    <row r="4">
      <c r="A4" s="8" t="inlineStr"/>
      <c r="B4" s="55" t="n"/>
      <c r="C4" s="29" t="n"/>
    </row>
    <row r="5" ht="20" customHeight="1">
      <c r="A5" s="47" t="inlineStr">
        <is>
          <t>2. COME INSERIRE UN NUOVO CONTRATTO</t>
        </is>
      </c>
      <c r="B5" s="55" t="n"/>
      <c r="C5" s="29" t="n"/>
    </row>
    <row r="6">
      <c r="A6" s="8" t="inlineStr">
        <is>
          <t>• Nel foglio 'Dati_Locazioni', compilare una nuova riga a partire dalla colonna A.</t>
        </is>
      </c>
      <c r="B6" s="55" t="n"/>
      <c r="C6" s="29" t="n"/>
    </row>
    <row r="7">
      <c r="A7" s="3" t="inlineStr">
        <is>
          <t>• Inserire ID contratto univoco (es. C-11), dati del locatore e dell'inquilino.</t>
        </is>
      </c>
      <c r="B7" s="55" t="n"/>
      <c r="C7" s="29" t="n"/>
    </row>
    <row r="8">
      <c r="A8" s="8" t="inlineStr">
        <is>
          <t>• Indicare la Tipologia Contratto: '3+2 canone concordato' oppure '4+4 libero mercato'.</t>
        </is>
      </c>
      <c r="B8" s="55" t="n"/>
      <c r="C8" s="29" t="n"/>
    </row>
    <row r="9">
      <c r="A9" s="3" t="inlineStr">
        <is>
          <t>• Le colonne Canone Annuo, Aliquota, Imposta Annua e Deposito si calcolano automaticamente.</t>
        </is>
      </c>
      <c r="B9" s="55" t="n"/>
      <c r="C9" s="29" t="n"/>
    </row>
    <row r="10">
      <c r="A10" s="8" t="inlineStr"/>
      <c r="B10" s="55" t="n"/>
      <c r="C10" s="29" t="n"/>
    </row>
    <row r="11" ht="20" customHeight="1">
      <c r="A11" s="47" t="inlineStr">
        <is>
          <t>3. CEDOLARE SECCA 10% — CANONE CONCORDATO</t>
        </is>
      </c>
      <c r="B11" s="55" t="n"/>
      <c r="C11" s="29" t="n"/>
    </row>
    <row r="12">
      <c r="A12" s="8" t="inlineStr">
        <is>
          <t>• La cedolare secca al 10% si applica ai contratti 3+2 a canone concordato (art. 2 co. 3 L. 431/98).</t>
        </is>
      </c>
      <c r="B12" s="55" t="n"/>
      <c r="C12" s="29" t="n"/>
    </row>
    <row r="13">
      <c r="A13" s="3" t="inlineStr">
        <is>
          <t>• Condizione: il canone deve rispettare i valori definiti dagli accordi territoriali locali.</t>
        </is>
      </c>
      <c r="B13" s="55" t="n"/>
      <c r="C13" s="29" t="n"/>
    </row>
    <row r="14">
      <c r="A14" s="8" t="inlineStr">
        <is>
          <t>• L'aliquota agevolata sostituisce IRPEF, addizionali e imposta di registro.</t>
        </is>
      </c>
      <c r="B14" s="55" t="n"/>
      <c r="C14" s="29" t="n"/>
    </row>
    <row r="15">
      <c r="A15" s="3" t="inlineStr">
        <is>
          <t>• Per i contratti a libero mercato (4+4) l'aliquota è il 21%.</t>
        </is>
      </c>
      <c r="B15" s="55" t="n"/>
      <c r="C15" s="29" t="n"/>
    </row>
    <row r="16">
      <c r="A16" s="8" t="inlineStr"/>
      <c r="B16" s="55" t="n"/>
      <c r="C16" s="29" t="n"/>
    </row>
    <row r="17" ht="20" customHeight="1">
      <c r="A17" s="47" t="inlineStr">
        <is>
          <t>4. REGISTRAZIONE RLI</t>
        </is>
      </c>
      <c r="B17" s="55" t="n"/>
      <c r="C17" s="29" t="n"/>
    </row>
    <row r="18">
      <c r="A18" s="8" t="inlineStr">
        <is>
          <t>• I contratti di locazione vanno registrati presso l'Agenzia delle Entrate tramite modello RLI.</t>
        </is>
      </c>
      <c r="B18" s="55" t="n"/>
      <c r="C18" s="29" t="n"/>
    </row>
    <row r="19">
      <c r="A19" s="3" t="inlineStr">
        <is>
          <t>• La registrazione deve avvenire entro 30 giorni dalla stipula o dalla decorrenza.</t>
        </is>
      </c>
      <c r="B19" s="55" t="n"/>
      <c r="C19" s="29" t="n"/>
    </row>
    <row r="20">
      <c r="A20" s="8" t="inlineStr">
        <is>
          <t>• In caso di cedolare secca, la registrazione non prevede imposta di registro né di bollo.</t>
        </is>
      </c>
      <c r="B20" s="55" t="n"/>
      <c r="C20" s="29" t="n"/>
    </row>
    <row r="21">
      <c r="A21" s="3" t="inlineStr"/>
      <c r="B21" s="55" t="n"/>
      <c r="C21" s="29" t="n"/>
    </row>
    <row r="22" ht="20" customHeight="1">
      <c r="A22" s="47" t="inlineStr">
        <is>
          <t>5. DEPOSITO CAUZIONALE</t>
        </is>
      </c>
      <c r="B22" s="55" t="n"/>
      <c r="C22" s="29" t="n"/>
    </row>
    <row r="23">
      <c r="A23" s="3" t="inlineStr">
        <is>
          <t>• La legge (art. 11 L. 431/98) prevede un massimo di 3 mensilità di canone.</t>
        </is>
      </c>
      <c r="B23" s="55" t="n"/>
      <c r="C23" s="29" t="n"/>
    </row>
    <row r="24">
      <c r="A24" s="8" t="inlineStr">
        <is>
          <t>• La colonna 'Controllo Deposito' segnala automaticamente se il deposito supera il limite.</t>
        </is>
      </c>
      <c r="B24" s="55" t="n"/>
      <c r="C24" s="29" t="n"/>
    </row>
    <row r="25">
      <c r="A25" s="3" t="inlineStr"/>
      <c r="B25" s="55" t="n"/>
      <c r="C25" s="29" t="n"/>
    </row>
    <row r="26" ht="20" customHeight="1">
      <c r="A26" s="47" t="inlineStr">
        <is>
          <t>6. APE — ATTESTATO DI PRESTAZIONE ENERGETICA</t>
        </is>
      </c>
      <c r="B26" s="55" t="n"/>
      <c r="C26" s="29" t="n"/>
    </row>
    <row r="27">
      <c r="A27" s="3" t="inlineStr">
        <is>
          <t>• Obbligatorio allegare l'APE al contratto di locazione (D.Lgs. 192/2005).</t>
        </is>
      </c>
      <c r="B27" s="55" t="n"/>
      <c r="C27" s="29" t="n"/>
    </row>
    <row r="28">
      <c r="A28" s="8" t="inlineStr">
        <is>
          <t>• Assenza dell'APE può comportare sanzioni amministrative.</t>
        </is>
      </c>
      <c r="B28" s="55" t="n"/>
      <c r="C28" s="29" t="n"/>
    </row>
    <row r="29">
      <c r="A29" s="3" t="inlineStr"/>
      <c r="B29" s="55" t="n"/>
      <c r="C29" s="29" t="n"/>
    </row>
    <row r="30" ht="20" customHeight="1">
      <c r="A30" s="47" t="inlineStr">
        <is>
          <t>7. LEGENDA COLORI</t>
        </is>
      </c>
      <c r="B30" s="55" t="n"/>
      <c r="C30" s="29" t="n"/>
    </row>
    <row r="31">
      <c r="A31" s="3" t="inlineStr">
        <is>
          <t>• Sfondo giallo chiaro (#FFFBEB): celle di input modificabili dall'utente.</t>
        </is>
      </c>
      <c r="B31" s="55" t="n"/>
      <c r="C31" s="29" t="n"/>
    </row>
    <row r="32">
      <c r="A32" s="8" t="inlineStr">
        <is>
          <t>• Sfondo verde chiaro: risparmio fiscale positivo confermato.</t>
        </is>
      </c>
      <c r="B32" s="55" t="n"/>
      <c r="C32" s="29" t="n"/>
    </row>
    <row r="33">
      <c r="A33" s="3" t="inlineStr">
        <is>
          <t>• Sfondo rosso chiaro: anomalia o superamento limite legale.</t>
        </is>
      </c>
      <c r="B33" s="55" t="n"/>
      <c r="C33" s="29" t="n"/>
    </row>
    <row r="34">
      <c r="A34" s="8" t="inlineStr">
        <is>
          <t>• Intestazioni scure (#1E293B): titoli di colonna non modificare.</t>
        </is>
      </c>
      <c r="B34" s="55" t="n"/>
      <c r="C34" s="29" t="n"/>
    </row>
    <row r="35">
      <c r="A35" s="3" t="inlineStr"/>
      <c r="B35" s="55" t="n"/>
      <c r="C35" s="29" t="n"/>
    </row>
    <row r="36" ht="20" customHeight="1">
      <c r="A36" s="47" t="inlineStr">
        <is>
          <t>8. NOTE IMPORTANTI</t>
        </is>
      </c>
      <c r="B36" s="55" t="n"/>
      <c r="C36" s="29" t="n"/>
    </row>
    <row r="37">
      <c r="A37" s="3" t="inlineStr">
        <is>
          <t>• Le aliquote e i limiti sono aggiornati al 2026. Verificare eventuali modifiche normative.</t>
        </is>
      </c>
      <c r="B37" s="55" t="n"/>
      <c r="C37" s="29" t="n"/>
    </row>
    <row r="38">
      <c r="A38" s="8" t="inlineStr">
        <is>
          <t>• Questo file ha scopo informativo. Per la gestione fiscale consultare un commercialista.</t>
        </is>
      </c>
      <c r="B38" s="55" t="n"/>
      <c r="C38" s="29" t="n"/>
    </row>
    <row r="39">
      <c r="A39" s="3" t="inlineStr">
        <is>
          <t>• Adeguamento ISTAT: nella cedolare secca è vietato aggiornare il canone all'inflazione.</t>
        </is>
      </c>
      <c r="B39" s="55" t="n"/>
      <c r="C39" s="29" t="n"/>
    </row>
  </sheetData>
  <mergeCells count="39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2026-06-22T03:19:28Z</dcterms:created>
  <dcterms:modified xmlns:dcterms="http://purl.org/dc/terms/" xmlns:xsi="http://www.w3.org/2001/XMLSchema-instance" xsi:type="dcterms:W3CDTF">2026-06-22T03:19:28Z</dcterms:modified>
</cp:coreProperties>
</file>