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i_Affitto" sheetId="1" state="visible" r:id="rId1"/>
    <sheet xmlns:r="http://schemas.openxmlformats.org/officeDocument/2006/relationships" name="Indice_ISTA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€&quot;"/>
    <numFmt numFmtId="166" formatCode="0,00%"/>
    <numFmt numFmtId="167" formatCode="0.0"/>
  </numFmts>
  <fonts count="10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FFFFFF"/>
      <sz val="10"/>
    </font>
    <font>
      <b val="1"/>
      <color rgb="00FFFFFF"/>
    </font>
    <font>
      <b val="1"/>
      <color rgb="00FFFFFF"/>
      <sz val="13"/>
    </font>
    <font>
      <b val="1"/>
      <color rgb="00FFFFFF"/>
      <sz val="15"/>
    </font>
    <font>
      <b val="1"/>
      <color rgb="00FFFFFF"/>
      <sz val="9"/>
    </font>
    <font>
      <b val="1"/>
    </font>
    <font>
      <sz val="10"/>
    </font>
  </fonts>
  <fills count="13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16A34A"/>
      </patternFill>
    </fill>
    <fill>
      <patternFill patternType="solid">
        <fgColor rgb="007C3AED"/>
      </patternFill>
    </fill>
    <fill>
      <patternFill patternType="solid">
        <fgColor rgb="000369A1"/>
      </patternFill>
    </fill>
    <fill>
      <patternFill patternType="solid">
        <fgColor rgb="00B45309"/>
      </patternFill>
    </fill>
    <fill>
      <patternFill patternType="solid">
        <fgColor rgb="0037415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5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7" fillId="7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165" fontId="1" fillId="7" borderId="1" applyAlignment="1" pivotButton="0" quotePrefix="0" xfId="0">
      <alignment horizontal="center" vertical="center" wrapText="1"/>
    </xf>
    <xf numFmtId="165" fontId="1" fillId="6" borderId="1" applyAlignment="1" pivotButton="0" quotePrefix="0" xfId="0">
      <alignment horizontal="center" vertical="center" wrapText="1"/>
    </xf>
    <xf numFmtId="165" fontId="1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7" fillId="11" borderId="1" applyAlignment="1" pivotButton="0" quotePrefix="0" xfId="0">
      <alignment horizontal="center" vertical="center" wrapText="1"/>
    </xf>
    <xf numFmtId="0" fontId="7" fillId="12" borderId="1" applyAlignment="1" pivotButton="0" quotePrefix="0" xfId="0">
      <alignment horizontal="center" vertical="center" wrapText="1"/>
    </xf>
    <xf numFmtId="166" fontId="1" fillId="9" borderId="1" applyAlignment="1" pivotButton="0" quotePrefix="0" xfId="0">
      <alignment horizontal="center" vertical="center" wrapText="1"/>
    </xf>
    <xf numFmtId="0" fontId="1" fillId="10" borderId="1" applyAlignment="1" pivotButton="0" quotePrefix="0" xfId="0">
      <alignment horizontal="center" vertical="center" wrapText="1"/>
    </xf>
    <xf numFmtId="0" fontId="1" fillId="11" borderId="1" applyAlignment="1" pivotButton="0" quotePrefix="0" xfId="0">
      <alignment horizontal="center" vertical="center" wrapText="1"/>
    </xf>
    <xf numFmtId="167" fontId="1" fillId="1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0" fillId="0" borderId="5" pivotButton="0" quotePrefix="0" xfId="0"/>
    <xf numFmtId="0" fontId="8" fillId="0" borderId="0" pivotButton="0" quotePrefix="0" xfId="0"/>
    <xf numFmtId="0" fontId="3" fillId="6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9" fillId="3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9" fillId="5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167" fontId="0" fillId="4" borderId="1" applyAlignment="1" pivotButton="0" quotePrefix="0" xfId="0">
      <alignment horizontal="center" vertical="center" wrapText="1"/>
    </xf>
    <xf numFmtId="165" fontId="1" fillId="7" borderId="1" applyAlignment="1" pivotButton="0" quotePrefix="0" xfId="0">
      <alignment horizontal="center" vertical="center" wrapText="1"/>
    </xf>
    <xf numFmtId="165" fontId="1" fillId="6" borderId="1" applyAlignment="1" pivotButton="0" quotePrefix="0" xfId="0">
      <alignment horizontal="center" vertical="center" wrapText="1"/>
    </xf>
    <xf numFmtId="165" fontId="1" fillId="8" borderId="1" applyAlignment="1" pivotButton="0" quotePrefix="0" xfId="0">
      <alignment horizontal="center" vertical="center" wrapText="1"/>
    </xf>
    <xf numFmtId="166" fontId="1" fillId="9" borderId="1" applyAlignment="1" pivotButton="0" quotePrefix="0" xfId="0">
      <alignment horizontal="center" vertical="center" wrapText="1"/>
    </xf>
    <xf numFmtId="167" fontId="1" fillId="12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Indice ISTAT FOI 2025–2026</a:t>
            </a:r>
          </a:p>
        </rich>
      </tx>
    </title>
    <plotArea>
      <lineChart>
        <grouping val="standard"/>
        <ser>
          <idx val="0"/>
          <order val="0"/>
          <tx>
            <strRef>
              <f>'Indice_ISTAT'!B2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'Indice_ISTAT'!$A$3:$A$20</f>
            </numRef>
          </cat>
          <val>
            <numRef>
              <f>'Indice_ISTAT'!$B$3:$B$20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Mese/Anno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Indice FOI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Canone Base vs Rivalutato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'Contratti_Affitto'!H2</f>
            </strRef>
          </tx>
          <spPr>
            <a:solidFill xmlns:a="http://schemas.openxmlformats.org/drawingml/2006/main">
              <a:srgbClr val="0369A1"/>
            </a:solidFill>
            <a:ln xmlns:a="http://schemas.openxmlformats.org/drawingml/2006/main">
              <a:prstDash val="solid"/>
            </a:ln>
          </spPr>
          <cat>
            <numRef>
              <f>'Contratti_Affitto'!$B$3:$B$11</f>
            </numRef>
          </cat>
          <val>
            <numRef>
              <f>'Contratti_Affitto'!$H$3:$H$11</f>
            </numRef>
          </val>
        </ser>
        <ser>
          <idx val="1"/>
          <order val="1"/>
          <tx>
            <strRef>
              <f>'Contratti_Affitto'!M2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'Contratti_Affitto'!$B$3:$B$11</f>
            </numRef>
          </cat>
          <val>
            <numRef>
              <f>'Contratti_Affitto'!$M$3:$M$11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Contratto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Canone mensile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Contratti con/senza Adeguamento ISTAT</a:t>
            </a:r>
          </a:p>
        </rich>
      </tx>
    </title>
    <plotArea>
      <pieChart>
        <varyColors val="1"/>
        <ser>
          <idx val="0"/>
          <order val="0"/>
          <tx>
            <strRef>
              <f>'Dashboard'!J59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'Dashboard'!$I$60:$I$61</f>
            </numRef>
          </cat>
          <val>
            <numRef>
              <f>'Dashboard'!$J$60:$J$61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35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57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24" customWidth="1" min="3" max="3"/>
    <col width="28" customWidth="1" min="4" max="4"/>
    <col width="16" customWidth="1" min="5" max="5"/>
    <col width="20" customWidth="1" min="6" max="6"/>
    <col width="14" customWidth="1" min="7" max="7"/>
    <col width="22" customWidth="1" min="8" max="8"/>
    <col width="22" customWidth="1" min="9" max="9"/>
    <col width="18" customWidth="1" min="10" max="10"/>
    <col width="20" customWidth="1" min="11" max="11"/>
    <col width="16" customWidth="1" min="12" max="12"/>
    <col width="26" customWidth="1" min="13" max="13"/>
    <col width="22" customWidth="1" min="14" max="14"/>
    <col width="20" customWidth="1" min="15" max="15"/>
    <col width="22" customWidth="1" min="16" max="16"/>
    <col width="30" customWidth="1" min="17" max="17"/>
  </cols>
  <sheetData>
    <row r="1" ht="36" customHeight="1">
      <c r="A1" s="1" t="inlineStr">
        <is>
          <t>ADEGUAMENTO ISTAT CANONE DI AFFITTO — CONTRATTI LOCAZIONE 2026</t>
        </is>
      </c>
      <c r="B1" s="39" t="n"/>
      <c r="C1" s="39" t="n"/>
      <c r="D1" s="39" t="n"/>
      <c r="E1" s="39" t="n"/>
      <c r="F1" s="39" t="n"/>
      <c r="G1" s="39" t="n"/>
      <c r="H1" s="39" t="n"/>
      <c r="I1" s="39" t="n"/>
      <c r="J1" s="39" t="n"/>
      <c r="K1" s="39" t="n"/>
      <c r="L1" s="39" t="n"/>
      <c r="M1" s="39" t="n"/>
      <c r="N1" s="39" t="n"/>
      <c r="O1" s="39" t="n"/>
      <c r="P1" s="39" t="n"/>
      <c r="Q1" s="23" t="n"/>
    </row>
    <row r="2" ht="32" customHeight="1">
      <c r="A2" s="2" t="inlineStr">
        <is>
          <t>ID Contratto</t>
        </is>
      </c>
      <c r="B2" s="2" t="inlineStr">
        <is>
          <t>Conduttore</t>
        </is>
      </c>
      <c r="C2" s="2" t="inlineStr">
        <is>
          <t>Locatore / Società</t>
        </is>
      </c>
      <c r="D2" s="2" t="inlineStr">
        <is>
          <t>Immobile</t>
        </is>
      </c>
      <c r="E2" s="2" t="inlineStr">
        <is>
          <t>Comune</t>
        </is>
      </c>
      <c r="F2" s="2" t="inlineStr">
        <is>
          <t>Tipologia Contratto</t>
        </is>
      </c>
      <c r="G2" s="2" t="inlineStr">
        <is>
          <t>Data Inizio</t>
        </is>
      </c>
      <c r="H2" s="2" t="inlineStr">
        <is>
          <t>Canone Mensile Base €</t>
        </is>
      </c>
      <c r="I2" s="2" t="inlineStr">
        <is>
          <t>Mese Riferimento ISTAT</t>
        </is>
      </c>
      <c r="J2" s="2" t="inlineStr">
        <is>
          <t>Indice ISTAT Base</t>
        </is>
      </c>
      <c r="K2" s="2" t="inlineStr">
        <is>
          <t>Indice ISTAT Attuale</t>
        </is>
      </c>
      <c r="L2" s="2" t="inlineStr">
        <is>
          <t>% Adeguamento</t>
        </is>
      </c>
      <c r="M2" s="2" t="inlineStr">
        <is>
          <t>Canone Mensile Rivalutato €</t>
        </is>
      </c>
      <c r="N2" s="2" t="inlineStr">
        <is>
          <t>Adeguamento Mensile €</t>
        </is>
      </c>
      <c r="O2" s="2" t="inlineStr">
        <is>
          <t>Adeguamento Annuale €</t>
        </is>
      </c>
      <c r="P2" s="2" t="inlineStr">
        <is>
          <t>Cedolare Secca Applicata</t>
        </is>
      </c>
      <c r="Q2" s="2" t="inlineStr">
        <is>
          <t>Note</t>
        </is>
      </c>
    </row>
    <row r="3" ht="22" customHeight="1">
      <c r="A3" s="3" t="inlineStr">
        <is>
          <t>CTR-001</t>
        </is>
      </c>
      <c r="B3" s="3" t="inlineStr">
        <is>
          <t>Marco Rossi</t>
        </is>
      </c>
      <c r="C3" s="3" t="inlineStr">
        <is>
          <t>Immobiliare Verdi SRL</t>
        </is>
      </c>
      <c r="D3" s="3" t="inlineStr">
        <is>
          <t>Via Roma 12</t>
        </is>
      </c>
      <c r="E3" s="3" t="inlineStr">
        <is>
          <t>Milano</t>
        </is>
      </c>
      <c r="F3" s="3" t="inlineStr">
        <is>
          <t>4+4</t>
        </is>
      </c>
      <c r="G3" s="46" t="n">
        <v>44621</v>
      </c>
      <c r="H3" s="47" t="n">
        <v>950</v>
      </c>
      <c r="I3" s="3" t="inlineStr">
        <is>
          <t>01/2026</t>
        </is>
      </c>
      <c r="J3" s="6" t="n">
        <v>108.4</v>
      </c>
      <c r="K3" s="6" t="n">
        <v>112.3</v>
      </c>
      <c r="L3" s="48">
        <f>IFERROR(IF(K3&gt;0,(K3/J3)-1,0),0)</f>
        <v/>
      </c>
      <c r="M3" s="49">
        <f>IFERROR(H3*(1+L3),0)</f>
        <v/>
      </c>
      <c r="N3" s="49">
        <f>IFERROR(M3-H3,0)</f>
        <v/>
      </c>
      <c r="O3" s="49">
        <f>IFERROR(N3*12,0)</f>
        <v/>
      </c>
      <c r="P3" s="3" t="inlineStr">
        <is>
          <t>Sì</t>
        </is>
      </c>
      <c r="Q3" s="9" t="inlineStr">
        <is>
          <t>Reg. RLI 2022 - adeguamento annuo</t>
        </is>
      </c>
    </row>
    <row r="4" ht="22" customHeight="1">
      <c r="A4" s="10" t="inlineStr">
        <is>
          <t>CTR-002</t>
        </is>
      </c>
      <c r="B4" s="10" t="inlineStr">
        <is>
          <t>Giulia Bianchi</t>
        </is>
      </c>
      <c r="C4" s="10" t="inlineStr">
        <is>
          <t>Luisa Ferretti</t>
        </is>
      </c>
      <c r="D4" s="10" t="inlineStr">
        <is>
          <t>Corso Italia 45</t>
        </is>
      </c>
      <c r="E4" s="10" t="inlineStr">
        <is>
          <t>Roma</t>
        </is>
      </c>
      <c r="F4" s="10" t="inlineStr">
        <is>
          <t>Transitorio</t>
        </is>
      </c>
      <c r="G4" s="50" t="n">
        <v>45915</v>
      </c>
      <c r="H4" s="47" t="n">
        <v>1200</v>
      </c>
      <c r="I4" s="10" t="inlineStr">
        <is>
          <t>02/2026</t>
        </is>
      </c>
      <c r="J4" s="6" t="n">
        <v>109.2</v>
      </c>
      <c r="K4" s="6" t="n">
        <v>112.8</v>
      </c>
      <c r="L4" s="51">
        <f>IFERROR(IF(K4&gt;0,(K4/J4)-1,0),0)</f>
        <v/>
      </c>
      <c r="M4" s="52">
        <f>IFERROR(H4*(1+L4),0)</f>
        <v/>
      </c>
      <c r="N4" s="52">
        <f>IFERROR(M4-H4,0)</f>
        <v/>
      </c>
      <c r="O4" s="52">
        <f>IFERROR(N4*12,0)</f>
        <v/>
      </c>
      <c r="P4" s="10" t="inlineStr">
        <is>
          <t>No</t>
        </is>
      </c>
      <c r="Q4" s="14" t="inlineStr">
        <is>
          <t>Contratto transitorio 18 mesi</t>
        </is>
      </c>
    </row>
    <row r="5" ht="22" customHeight="1">
      <c r="A5" s="3" t="inlineStr">
        <is>
          <t>CTR-003</t>
        </is>
      </c>
      <c r="B5" s="3" t="inlineStr">
        <is>
          <t>Luca Ferrari</t>
        </is>
      </c>
      <c r="C5" s="3" t="inlineStr">
        <is>
          <t>Condominio Garibaldi SRL</t>
        </is>
      </c>
      <c r="D5" s="3" t="inlineStr">
        <is>
          <t>Via Garibaldi 8</t>
        </is>
      </c>
      <c r="E5" s="3" t="inlineStr">
        <is>
          <t>Torino</t>
        </is>
      </c>
      <c r="F5" s="3" t="inlineStr">
        <is>
          <t>3+2 Concordato</t>
        </is>
      </c>
      <c r="G5" s="46" t="n">
        <v>45292</v>
      </c>
      <c r="H5" s="47" t="n">
        <v>780</v>
      </c>
      <c r="I5" s="3" t="inlineStr">
        <is>
          <t>01/2026</t>
        </is>
      </c>
      <c r="J5" s="6" t="n">
        <v>107.6</v>
      </c>
      <c r="K5" s="6" t="n">
        <v>112.3</v>
      </c>
      <c r="L5" s="48">
        <f>IFERROR(IF(K5&gt;0,(K5/J5)-1,0),0)</f>
        <v/>
      </c>
      <c r="M5" s="49">
        <f>IFERROR(H5*(1+L5),0)</f>
        <v/>
      </c>
      <c r="N5" s="49">
        <f>IFERROR(M5-H5,0)</f>
        <v/>
      </c>
      <c r="O5" s="49">
        <f>IFERROR(N5*12,0)</f>
        <v/>
      </c>
      <c r="P5" s="3" t="inlineStr">
        <is>
          <t>Sì</t>
        </is>
      </c>
      <c r="Q5" s="9" t="inlineStr">
        <is>
          <t>Canone concordato - agenzia RLI</t>
        </is>
      </c>
    </row>
    <row r="6" ht="22" customHeight="1">
      <c r="A6" s="10" t="inlineStr">
        <is>
          <t>CTR-004</t>
        </is>
      </c>
      <c r="B6" s="10" t="inlineStr">
        <is>
          <t>Anna Esposito</t>
        </is>
      </c>
      <c r="C6" s="10" t="inlineStr">
        <is>
          <t>Roberto Mancini</t>
        </is>
      </c>
      <c r="D6" s="10" t="inlineStr">
        <is>
          <t>Viale Dante 20</t>
        </is>
      </c>
      <c r="E6" s="10" t="inlineStr">
        <is>
          <t>Bologna</t>
        </is>
      </c>
      <c r="F6" s="10" t="inlineStr">
        <is>
          <t>4+4</t>
        </is>
      </c>
      <c r="G6" s="50" t="n">
        <v>45078</v>
      </c>
      <c r="H6" s="47" t="n">
        <v>1050</v>
      </c>
      <c r="I6" s="10" t="inlineStr">
        <is>
          <t>02/2026</t>
        </is>
      </c>
      <c r="J6" s="6" t="n">
        <v>108.9</v>
      </c>
      <c r="K6" s="6" t="n">
        <v>112.8</v>
      </c>
      <c r="L6" s="51">
        <f>IFERROR(IF(K6&gt;0,(K6/J6)-1,0),0)</f>
        <v/>
      </c>
      <c r="M6" s="52">
        <f>IFERROR(H6*(1+L6),0)</f>
        <v/>
      </c>
      <c r="N6" s="52">
        <f>IFERROR(M6-H6,0)</f>
        <v/>
      </c>
      <c r="O6" s="52">
        <f>IFERROR(N6*12,0)</f>
        <v/>
      </c>
      <c r="P6" s="10" t="inlineStr">
        <is>
          <t>No</t>
        </is>
      </c>
      <c r="Q6" s="14" t="inlineStr">
        <is>
          <t>Adeguamento annuo al 75%</t>
        </is>
      </c>
    </row>
    <row r="7" ht="22" customHeight="1">
      <c r="A7" s="3" t="inlineStr">
        <is>
          <t>CTR-005</t>
        </is>
      </c>
      <c r="B7" s="3" t="inlineStr">
        <is>
          <t>Francesca Romano</t>
        </is>
      </c>
      <c r="C7" s="3" t="inlineStr">
        <is>
          <t>Immobiliare Verdi SRL</t>
        </is>
      </c>
      <c r="D7" s="3" t="inlineStr">
        <is>
          <t>Via Manzoni 14</t>
        </is>
      </c>
      <c r="E7" s="3" t="inlineStr">
        <is>
          <t>Firenze</t>
        </is>
      </c>
      <c r="F7" s="3" t="inlineStr">
        <is>
          <t>Transitorio</t>
        </is>
      </c>
      <c r="G7" s="46" t="n">
        <v>46054</v>
      </c>
      <c r="H7" s="47" t="n">
        <v>890</v>
      </c>
      <c r="I7" s="3" t="inlineStr">
        <is>
          <t>02/2026</t>
        </is>
      </c>
      <c r="J7" s="6" t="n">
        <v>112.8</v>
      </c>
      <c r="K7" s="6" t="n">
        <v>112.8</v>
      </c>
      <c r="L7" s="48">
        <f>IFERROR(IF(K7&gt;0,(K7/J7)-1,0),0)</f>
        <v/>
      </c>
      <c r="M7" s="49">
        <f>IFERROR(H7*(1+L7),0)</f>
        <v/>
      </c>
      <c r="N7" s="49">
        <f>IFERROR(M7-H7,0)</f>
        <v/>
      </c>
      <c r="O7" s="49">
        <f>IFERROR(N7*12,0)</f>
        <v/>
      </c>
      <c r="P7" s="3" t="inlineStr">
        <is>
          <t>Sì</t>
        </is>
      </c>
      <c r="Q7" s="9" t="inlineStr">
        <is>
          <t>Nessun adeguamento - contratto recente</t>
        </is>
      </c>
    </row>
    <row r="8" ht="22" customHeight="1">
      <c r="A8" s="10" t="inlineStr">
        <is>
          <t>CTR-006</t>
        </is>
      </c>
      <c r="B8" s="10" t="inlineStr">
        <is>
          <t>Giuseppe Conti</t>
        </is>
      </c>
      <c r="C8" s="10" t="inlineStr">
        <is>
          <t>Maria Lombardi</t>
        </is>
      </c>
      <c r="D8" s="10" t="inlineStr">
        <is>
          <t>Piazza Duomo 3</t>
        </is>
      </c>
      <c r="E8" s="10" t="inlineStr">
        <is>
          <t>Napoli</t>
        </is>
      </c>
      <c r="F8" s="10" t="inlineStr">
        <is>
          <t>4+4</t>
        </is>
      </c>
      <c r="G8" s="50" t="n">
        <v>44652</v>
      </c>
      <c r="H8" s="47" t="n">
        <v>1300</v>
      </c>
      <c r="I8" s="10" t="inlineStr">
        <is>
          <t>01/2026</t>
        </is>
      </c>
      <c r="J8" s="6" t="n">
        <v>106.9</v>
      </c>
      <c r="K8" s="6" t="n">
        <v>112.3</v>
      </c>
      <c r="L8" s="51">
        <f>IFERROR(IF(K8&gt;0,(K8/J8)-1,0),0)</f>
        <v/>
      </c>
      <c r="M8" s="52">
        <f>IFERROR(H8*(1+L8),0)</f>
        <v/>
      </c>
      <c r="N8" s="52">
        <f>IFERROR(M8-H8,0)</f>
        <v/>
      </c>
      <c r="O8" s="52">
        <f>IFERROR(N8*12,0)</f>
        <v/>
      </c>
      <c r="P8" s="10" t="inlineStr">
        <is>
          <t>No</t>
        </is>
      </c>
      <c r="Q8" s="14" t="inlineStr">
        <is>
          <t>ISTAT applicato al 100%</t>
        </is>
      </c>
    </row>
    <row r="9" ht="22" customHeight="1">
      <c r="A9" s="3" t="inlineStr">
        <is>
          <t>CTR-007</t>
        </is>
      </c>
      <c r="B9" s="3" t="inlineStr">
        <is>
          <t>Elena Greco</t>
        </is>
      </c>
      <c r="C9" s="3" t="inlineStr">
        <is>
          <t>Stefano Marini</t>
        </is>
      </c>
      <c r="D9" s="3" t="inlineStr">
        <is>
          <t>Via Cavour 27</t>
        </is>
      </c>
      <c r="E9" s="3" t="inlineStr">
        <is>
          <t>Genova</t>
        </is>
      </c>
      <c r="F9" s="3" t="inlineStr">
        <is>
          <t>3+2</t>
        </is>
      </c>
      <c r="G9" s="46" t="n">
        <v>45122</v>
      </c>
      <c r="H9" s="47" t="n">
        <v>720</v>
      </c>
      <c r="I9" s="3" t="inlineStr">
        <is>
          <t>01/2026</t>
        </is>
      </c>
      <c r="J9" s="6" t="n">
        <v>108.1</v>
      </c>
      <c r="K9" s="6" t="n">
        <v>112.3</v>
      </c>
      <c r="L9" s="48">
        <f>IFERROR(IF(K9&gt;0,(K9/J9)-1,0),0)</f>
        <v/>
      </c>
      <c r="M9" s="49">
        <f>IFERROR(H9*(1+L9),0)</f>
        <v/>
      </c>
      <c r="N9" s="49">
        <f>IFERROR(M9-H9,0)</f>
        <v/>
      </c>
      <c r="O9" s="49">
        <f>IFERROR(N9*12,0)</f>
        <v/>
      </c>
      <c r="P9" s="3" t="inlineStr">
        <is>
          <t>Sì</t>
        </is>
      </c>
      <c r="Q9" s="9" t="inlineStr">
        <is>
          <t>Cedolare secca 21% - Reg. RLI 2023</t>
        </is>
      </c>
    </row>
    <row r="10" ht="22" customHeight="1">
      <c r="A10" s="10" t="inlineStr">
        <is>
          <t>CTR-008</t>
        </is>
      </c>
      <c r="B10" s="10" t="inlineStr">
        <is>
          <t>Paolo De Luca</t>
        </is>
      </c>
      <c r="C10" s="10" t="inlineStr">
        <is>
          <t>Immobiliare Verdi SRL</t>
        </is>
      </c>
      <c r="D10" s="10" t="inlineStr">
        <is>
          <t>Via Torino 31</t>
        </is>
      </c>
      <c r="E10" s="10" t="inlineStr">
        <is>
          <t>Bari</t>
        </is>
      </c>
      <c r="F10" s="10" t="inlineStr">
        <is>
          <t>4+4</t>
        </is>
      </c>
      <c r="G10" s="50" t="n">
        <v>44835</v>
      </c>
      <c r="H10" s="47" t="n">
        <v>980</v>
      </c>
      <c r="I10" s="10" t="inlineStr">
        <is>
          <t>02/2026</t>
        </is>
      </c>
      <c r="J10" s="6" t="n">
        <v>109.5</v>
      </c>
      <c r="K10" s="6" t="n">
        <v>112.8</v>
      </c>
      <c r="L10" s="51">
        <f>IFERROR(IF(K10&gt;0,(K10/J10)-1,0),0)</f>
        <v/>
      </c>
      <c r="M10" s="52">
        <f>IFERROR(H10*(1+L10),0)</f>
        <v/>
      </c>
      <c r="N10" s="52">
        <f>IFERROR(M10-H10,0)</f>
        <v/>
      </c>
      <c r="O10" s="52">
        <f>IFERROR(N10*12,0)</f>
        <v/>
      </c>
      <c r="P10" s="10" t="inlineStr">
        <is>
          <t>No</t>
        </is>
      </c>
      <c r="Q10" s="14" t="inlineStr">
        <is>
          <t>Adeguamento annuale previsto</t>
        </is>
      </c>
    </row>
    <row r="11" ht="22" customHeight="1">
      <c r="A11" s="3" t="inlineStr">
        <is>
          <t>CTR-009</t>
        </is>
      </c>
      <c r="B11" s="3" t="inlineStr">
        <is>
          <t>Marta Neri</t>
        </is>
      </c>
      <c r="C11" s="3" t="inlineStr">
        <is>
          <t>Carla Rizzo</t>
        </is>
      </c>
      <c r="D11" s="3" t="inlineStr">
        <is>
          <t>Corso Garibaldi 60</t>
        </is>
      </c>
      <c r="E11" s="3" t="inlineStr">
        <is>
          <t>Verona</t>
        </is>
      </c>
      <c r="F11" s="3" t="inlineStr">
        <is>
          <t>Transitorio</t>
        </is>
      </c>
      <c r="G11" s="46" t="n">
        <v>46082</v>
      </c>
      <c r="H11" s="47" t="n">
        <v>1100</v>
      </c>
      <c r="I11" s="3" t="inlineStr">
        <is>
          <t>02/2026</t>
        </is>
      </c>
      <c r="J11" s="6" t="n">
        <v>112.8</v>
      </c>
      <c r="K11" s="6" t="n">
        <v>112.8</v>
      </c>
      <c r="L11" s="48">
        <f>IFERROR(IF(K11&gt;0,(K11/J11)-1,0),0)</f>
        <v/>
      </c>
      <c r="M11" s="49">
        <f>IFERROR(H11*(1+L11),0)</f>
        <v/>
      </c>
      <c r="N11" s="49">
        <f>IFERROR(M11-H11,0)</f>
        <v/>
      </c>
      <c r="O11" s="49">
        <f>IFERROR(N11*12,0)</f>
        <v/>
      </c>
      <c r="P11" s="3" t="inlineStr">
        <is>
          <t>Sì</t>
        </is>
      </c>
      <c r="Q11" s="9" t="inlineStr">
        <is>
          <t>Transitorio - no adeguamento 1° anno</t>
        </is>
      </c>
    </row>
    <row r="12" ht="24" customHeight="1">
      <c r="A12" s="15" t="inlineStr">
        <is>
          <t>TOTALE / MEDIA</t>
        </is>
      </c>
      <c r="B12" s="16" t="n"/>
      <c r="C12" s="16" t="n"/>
      <c r="D12" s="16" t="n"/>
      <c r="E12" s="16" t="n"/>
      <c r="F12" s="16" t="n"/>
      <c r="G12" s="16" t="n"/>
      <c r="H12" s="53">
        <f>SUM(H3:H11)</f>
        <v/>
      </c>
      <c r="I12" s="16" t="n"/>
      <c r="J12" s="16" t="n"/>
      <c r="K12" s="16" t="n"/>
      <c r="L12" s="54">
        <f>IFERROR(AVERAGE(L3:L11),0)</f>
        <v/>
      </c>
      <c r="M12" s="53">
        <f>SUM(M3:M11)</f>
        <v/>
      </c>
      <c r="N12" s="53">
        <f>SUM(N3:N11)</f>
        <v/>
      </c>
      <c r="O12" s="53">
        <f>SUM(O3:O11)</f>
        <v/>
      </c>
      <c r="P12" s="16" t="n"/>
      <c r="Q12" s="16" t="n"/>
    </row>
  </sheetData>
  <mergeCells count="1">
    <mergeCell ref="A1:Q1"/>
  </mergeCells>
  <conditionalFormatting sqref="N3:N11">
    <cfRule type="expression" priority="1" dxfId="0" stopIfTrue="1">
      <formula>N3&gt;0</formula>
    </cfRule>
    <cfRule type="expression" priority="2" dxfId="1" stopIfTrue="1">
      <formula>N3&lt;=0</formula>
    </cfRule>
  </conditionalFormatting>
  <dataValidations count="1">
    <dataValidation sqref="P3:P50" showErrorMessage="1" showInputMessage="1" allowBlank="1" type="list">
      <formula1>"Sì,No"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20" customWidth="1" min="3" max="3"/>
    <col width="40" customWidth="1" min="4" max="4"/>
  </cols>
  <sheetData>
    <row r="1" ht="36" customHeight="1">
      <c r="A1" s="19" t="inlineStr">
        <is>
          <t>STORICO INDICI ISTAT FOI (Famiglie Operai e Impiegati — senza tabacchi)</t>
        </is>
      </c>
      <c r="B1" s="39" t="n"/>
      <c r="C1" s="39" t="n"/>
      <c r="D1" s="23" t="n"/>
    </row>
    <row r="2" ht="28" customHeight="1">
      <c r="A2" s="2" t="inlineStr">
        <is>
          <t>Mese/Anno</t>
        </is>
      </c>
      <c r="B2" s="2" t="inlineStr">
        <is>
          <t>Indice FOI</t>
        </is>
      </c>
      <c r="C2" s="2" t="inlineStr">
        <is>
          <t>Variazione Annua %</t>
        </is>
      </c>
      <c r="D2" s="2" t="inlineStr">
        <is>
          <t>Fonte</t>
        </is>
      </c>
    </row>
    <row r="3" ht="20" customHeight="1">
      <c r="A3" s="3" t="inlineStr">
        <is>
          <t>01/2025</t>
        </is>
      </c>
      <c r="B3" s="55" t="n">
        <v>110.2</v>
      </c>
      <c r="C3" s="3" t="inlineStr"/>
      <c r="D3" s="9" t="inlineStr">
        <is>
          <t>ISTAT — comunicato ufficiale</t>
        </is>
      </c>
    </row>
    <row r="4" ht="20" customHeight="1">
      <c r="A4" s="10" t="inlineStr">
        <is>
          <t>02/2025</t>
        </is>
      </c>
      <c r="B4" s="55" t="n">
        <v>110.5</v>
      </c>
      <c r="C4" s="51">
        <f>IFERROR(B4/B3-1,"")</f>
        <v/>
      </c>
      <c r="D4" s="14" t="inlineStr">
        <is>
          <t>ISTAT — comunicato ufficiale</t>
        </is>
      </c>
    </row>
    <row r="5" ht="20" customHeight="1">
      <c r="A5" s="3" t="inlineStr">
        <is>
          <t>03/2025</t>
        </is>
      </c>
      <c r="B5" s="55" t="n">
        <v>110.8</v>
      </c>
      <c r="C5" s="48">
        <f>IFERROR(B5/B4-1,"")</f>
        <v/>
      </c>
      <c r="D5" s="9" t="inlineStr">
        <is>
          <t>ISTAT — comunicato ufficiale</t>
        </is>
      </c>
    </row>
    <row r="6" ht="20" customHeight="1">
      <c r="A6" s="10" t="inlineStr">
        <is>
          <t>04/2025</t>
        </is>
      </c>
      <c r="B6" s="55" t="n">
        <v>111</v>
      </c>
      <c r="C6" s="51">
        <f>IFERROR(B6/B5-1,"")</f>
        <v/>
      </c>
      <c r="D6" s="14" t="inlineStr">
        <is>
          <t>ISTAT — comunicato ufficiale</t>
        </is>
      </c>
    </row>
    <row r="7" ht="20" customHeight="1">
      <c r="A7" s="3" t="inlineStr">
        <is>
          <t>05/2025</t>
        </is>
      </c>
      <c r="B7" s="55" t="n">
        <v>111.3</v>
      </c>
      <c r="C7" s="48">
        <f>IFERROR(B7/B6-1,"")</f>
        <v/>
      </c>
      <c r="D7" s="9" t="inlineStr">
        <is>
          <t>ISTAT — comunicato ufficiale</t>
        </is>
      </c>
    </row>
    <row r="8" ht="20" customHeight="1">
      <c r="A8" s="10" t="inlineStr">
        <is>
          <t>06/2025</t>
        </is>
      </c>
      <c r="B8" s="55" t="n">
        <v>111.5</v>
      </c>
      <c r="C8" s="51">
        <f>IFERROR(B8/B7-1,"")</f>
        <v/>
      </c>
      <c r="D8" s="14" t="inlineStr">
        <is>
          <t>ISTAT — comunicato ufficiale</t>
        </is>
      </c>
    </row>
    <row r="9" ht="20" customHeight="1">
      <c r="A9" s="3" t="inlineStr">
        <is>
          <t>07/2025</t>
        </is>
      </c>
      <c r="B9" s="55" t="n">
        <v>111.7</v>
      </c>
      <c r="C9" s="48">
        <f>IFERROR(B9/B8-1,"")</f>
        <v/>
      </c>
      <c r="D9" s="9" t="inlineStr">
        <is>
          <t>ISTAT — comunicato ufficiale</t>
        </is>
      </c>
    </row>
    <row r="10" ht="20" customHeight="1">
      <c r="A10" s="10" t="inlineStr">
        <is>
          <t>08/2025</t>
        </is>
      </c>
      <c r="B10" s="55" t="n">
        <v>111.9</v>
      </c>
      <c r="C10" s="51">
        <f>IFERROR(B10/B9-1,"")</f>
        <v/>
      </c>
      <c r="D10" s="14" t="inlineStr">
        <is>
          <t>ISTAT — comunicato ufficiale</t>
        </is>
      </c>
    </row>
    <row r="11" ht="20" customHeight="1">
      <c r="A11" s="3" t="inlineStr">
        <is>
          <t>09/2025</t>
        </is>
      </c>
      <c r="B11" s="55" t="n">
        <v>112</v>
      </c>
      <c r="C11" s="48">
        <f>IFERROR(B11/B10-1,"")</f>
        <v/>
      </c>
      <c r="D11" s="9" t="inlineStr">
        <is>
          <t>ISTAT — comunicato ufficiale</t>
        </is>
      </c>
    </row>
    <row r="12" ht="20" customHeight="1">
      <c r="A12" s="10" t="inlineStr">
        <is>
          <t>10/2025</t>
        </is>
      </c>
      <c r="B12" s="55" t="n">
        <v>112.1</v>
      </c>
      <c r="C12" s="51">
        <f>IFERROR(B12/B11-1,"")</f>
        <v/>
      </c>
      <c r="D12" s="14" t="inlineStr">
        <is>
          <t>ISTAT — comunicato ufficiale</t>
        </is>
      </c>
    </row>
    <row r="13" ht="20" customHeight="1">
      <c r="A13" s="3" t="inlineStr">
        <is>
          <t>11/2025</t>
        </is>
      </c>
      <c r="B13" s="55" t="n">
        <v>112.2</v>
      </c>
      <c r="C13" s="48">
        <f>IFERROR(B13/B12-1,"")</f>
        <v/>
      </c>
      <c r="D13" s="9" t="inlineStr">
        <is>
          <t>ISTAT — comunicato ufficiale</t>
        </is>
      </c>
    </row>
    <row r="14" ht="20" customHeight="1">
      <c r="A14" s="10" t="inlineStr">
        <is>
          <t>12/2025</t>
        </is>
      </c>
      <c r="B14" s="55" t="n">
        <v>112.2</v>
      </c>
      <c r="C14" s="51">
        <f>IFERROR(B14/B13-1,"")</f>
        <v/>
      </c>
      <c r="D14" s="14" t="inlineStr">
        <is>
          <t>ISTAT — comunicato ufficiale</t>
        </is>
      </c>
    </row>
    <row r="15" ht="20" customHeight="1">
      <c r="A15" s="3" t="inlineStr">
        <is>
          <t>01/2026</t>
        </is>
      </c>
      <c r="B15" s="55" t="n">
        <v>112.3</v>
      </c>
      <c r="C15" s="48">
        <f>IFERROR(B15/B14-1,"")</f>
        <v/>
      </c>
      <c r="D15" s="9" t="inlineStr">
        <is>
          <t>ISTAT — comunicato ufficiale</t>
        </is>
      </c>
    </row>
    <row r="16" ht="20" customHeight="1">
      <c r="A16" s="10" t="inlineStr">
        <is>
          <t>02/2026</t>
        </is>
      </c>
      <c r="B16" s="55" t="n">
        <v>112.8</v>
      </c>
      <c r="C16" s="51">
        <f>IFERROR(B16/B15-1,"")</f>
        <v/>
      </c>
      <c r="D16" s="14" t="inlineStr">
        <is>
          <t>ISTAT — comunicato ufficiale</t>
        </is>
      </c>
    </row>
    <row r="17" ht="20" customHeight="1">
      <c r="A17" s="3" t="inlineStr">
        <is>
          <t>03/2026</t>
        </is>
      </c>
      <c r="B17" s="55" t="n">
        <v>113.1</v>
      </c>
      <c r="C17" s="48">
        <f>IFERROR(B17/B16-1,"")</f>
        <v/>
      </c>
      <c r="D17" s="9" t="inlineStr">
        <is>
          <t>ISTAT — stima preliminare</t>
        </is>
      </c>
    </row>
    <row r="18" ht="20" customHeight="1">
      <c r="A18" s="10" t="inlineStr">
        <is>
          <t>04/2026</t>
        </is>
      </c>
      <c r="B18" s="55" t="n">
        <v>113.4</v>
      </c>
      <c r="C18" s="51">
        <f>IFERROR(B18/B17-1,"")</f>
        <v/>
      </c>
      <c r="D18" s="14" t="inlineStr">
        <is>
          <t>ISTAT — stima preliminare</t>
        </is>
      </c>
    </row>
    <row r="19" ht="20" customHeight="1">
      <c r="A19" s="3" t="inlineStr">
        <is>
          <t>05/2026</t>
        </is>
      </c>
      <c r="B19" s="55" t="n">
        <v>113.6</v>
      </c>
      <c r="C19" s="48">
        <f>IFERROR(B19/B18-1,"")</f>
        <v/>
      </c>
      <c r="D19" s="9" t="inlineStr">
        <is>
          <t>ISTAT — stima preliminare</t>
        </is>
      </c>
    </row>
    <row r="20" ht="20" customHeight="1">
      <c r="A20" s="10" t="inlineStr">
        <is>
          <t>06/2026</t>
        </is>
      </c>
      <c r="B20" s="55" t="n">
        <v>113.8</v>
      </c>
      <c r="C20" s="51">
        <f>IFERROR(B20/B19-1,"")</f>
        <v/>
      </c>
      <c r="D20" s="14" t="inlineStr">
        <is>
          <t>ISTAT — stima preliminare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1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40" customHeight="1">
      <c r="A1" s="21" t="inlineStr">
        <is>
          <t>DASHBOARD — ADEGUAMENTO ISTAT CANONE AFFITTO 2026</t>
        </is>
      </c>
      <c r="B1" s="39" t="n"/>
      <c r="C1" s="39" t="n"/>
      <c r="D1" s="39" t="n"/>
      <c r="E1" s="39" t="n"/>
      <c r="F1" s="39" t="n"/>
      <c r="G1" s="39" t="n"/>
      <c r="H1" s="39" t="n"/>
      <c r="I1" s="39" t="n"/>
      <c r="J1" s="23" t="n"/>
    </row>
    <row r="2"/>
    <row r="3" ht="24" customHeight="1">
      <c r="A3" s="22" t="inlineStr">
        <is>
          <t>Totale Contratti</t>
        </is>
      </c>
      <c r="B3" s="23" t="n"/>
      <c r="C3" s="24" t="inlineStr">
        <is>
          <t>Canone Base Totale €</t>
        </is>
      </c>
      <c r="D3" s="23" t="n"/>
      <c r="E3" s="25" t="inlineStr">
        <is>
          <t>Canone Rivalutato Totale €</t>
        </is>
      </c>
      <c r="F3" s="23" t="n"/>
      <c r="G3" s="26" t="inlineStr">
        <is>
          <t>Incremento Totale €</t>
        </is>
      </c>
      <c r="H3" s="23" t="n"/>
    </row>
    <row r="4" ht="32" customHeight="1">
      <c r="A4" s="1">
        <f>COUNTA(Contratti_Affitto!A3:A11)</f>
        <v/>
      </c>
      <c r="B4" s="23" t="n"/>
      <c r="C4" s="56">
        <f>SUM(Contratti_Affitto!H3:H11)</f>
        <v/>
      </c>
      <c r="D4" s="23" t="n"/>
      <c r="E4" s="57">
        <f>SUM(Contratti_Affitto!M3:M11)</f>
        <v/>
      </c>
      <c r="F4" s="23" t="n"/>
      <c r="G4" s="58">
        <f>SUM(Contratti_Affitto!N3:N11)</f>
        <v/>
      </c>
      <c r="H4" s="23" t="n"/>
    </row>
    <row r="5"/>
    <row r="6"/>
    <row r="7"/>
    <row r="8" ht="24" customHeight="1">
      <c r="A8" s="30" t="inlineStr">
        <is>
          <t>Incremento Medio %</t>
        </is>
      </c>
      <c r="B8" s="23" t="n"/>
      <c r="C8" s="31" t="inlineStr">
        <is>
          <t>Contratti con Adeguamento</t>
        </is>
      </c>
      <c r="D8" s="23" t="n"/>
      <c r="E8" s="32" t="inlineStr">
        <is>
          <t>Contratti senza Adeguamento</t>
        </is>
      </c>
      <c r="F8" s="23" t="n"/>
      <c r="G8" s="33" t="inlineStr">
        <is>
          <t>Indice ISTAT Più Recente</t>
        </is>
      </c>
      <c r="H8" s="23" t="n"/>
    </row>
    <row r="9" ht="32" customHeight="1">
      <c r="A9" s="59">
        <f>IFERROR(AVERAGE(Contratti_Affitto!L3:L11),0)</f>
        <v/>
      </c>
      <c r="B9" s="23" t="n"/>
      <c r="C9" s="35">
        <f>COUNTIF(Contratti_Affitto!L3:L11,"&gt;0")</f>
        <v/>
      </c>
      <c r="D9" s="23" t="n"/>
      <c r="E9" s="36">
        <f>COUNTIF(Contratti_Affitto!L3:L11,"=0")</f>
        <v/>
      </c>
      <c r="F9" s="23" t="n"/>
      <c r="G9" s="60">
        <f>IFERROR(INDEX(Indice_ISTAT!B3:B20,18),0)</f>
        <v/>
      </c>
      <c r="H9" s="23" t="n"/>
    </row>
    <row r="10"/>
    <row r="11"/>
    <row r="12"/>
    <row r="13" ht="24" customHeight="1">
      <c r="A13" s="38" t="inlineStr">
        <is>
          <t>Andamento Indice ISTAT FOI</t>
        </is>
      </c>
      <c r="B13" s="39" t="n"/>
      <c r="C13" s="39" t="n"/>
      <c r="D13" s="39" t="n"/>
      <c r="E13" s="39" t="n"/>
      <c r="F13" s="39" t="n"/>
      <c r="G13" s="39" t="n"/>
      <c r="H13" s="39" t="n"/>
      <c r="I13" s="39" t="n"/>
      <c r="J13" s="23" t="n"/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 ht="24" customHeight="1">
      <c r="A35" s="38" t="inlineStr">
        <is>
          <t>Confronto Canone Base vs Rivalutato per Contratto</t>
        </is>
      </c>
      <c r="B35" s="39" t="n"/>
      <c r="C35" s="39" t="n"/>
      <c r="D35" s="39" t="n"/>
      <c r="E35" s="39" t="n"/>
      <c r="F35" s="39" t="n"/>
      <c r="G35" s="39" t="n"/>
      <c r="H35" s="39" t="n"/>
      <c r="I35" s="39" t="n"/>
      <c r="J35" s="23" t="n"/>
    </row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 ht="24" customHeight="1">
      <c r="A57" s="38" t="inlineStr">
        <is>
          <t>Quota Contratti: Con vs Senza Adeguamento ISTAT</t>
        </is>
      </c>
      <c r="B57" s="39" t="n"/>
      <c r="C57" s="39" t="n"/>
      <c r="D57" s="39" t="n"/>
      <c r="E57" s="39" t="n"/>
      <c r="F57" s="39" t="n"/>
      <c r="G57" s="39" t="n"/>
      <c r="H57" s="39" t="n"/>
      <c r="I57" s="39" t="n"/>
      <c r="J57" s="23" t="n"/>
    </row>
    <row r="58"/>
    <row r="59">
      <c r="I59" s="40" t="inlineStr">
        <is>
          <t>Categoria</t>
        </is>
      </c>
      <c r="J59" s="40" t="inlineStr">
        <is>
          <t>Conteggio</t>
        </is>
      </c>
    </row>
    <row r="60">
      <c r="I60" t="inlineStr">
        <is>
          <t>Con Adeguamento</t>
        </is>
      </c>
      <c r="J60">
        <f>COUNTIF(Contratti_Affitto!L3:L11,"&gt;0")</f>
        <v/>
      </c>
    </row>
    <row r="61">
      <c r="I61" t="inlineStr">
        <is>
          <t>Senza Adeguamento</t>
        </is>
      </c>
      <c r="J61">
        <f>COUNTIF(Contratti_Affitto!L3:L11,"=0")</f>
        <v/>
      </c>
    </row>
  </sheetData>
  <mergeCells count="20">
    <mergeCell ref="A1:J1"/>
    <mergeCell ref="A3:B3"/>
    <mergeCell ref="A4:B4"/>
    <mergeCell ref="C3:D3"/>
    <mergeCell ref="C4:D4"/>
    <mergeCell ref="E3:F3"/>
    <mergeCell ref="E4:F4"/>
    <mergeCell ref="G3:H3"/>
    <mergeCell ref="G4:H4"/>
    <mergeCell ref="A8:B8"/>
    <mergeCell ref="A9:B9"/>
    <mergeCell ref="C8:D8"/>
    <mergeCell ref="C9:D9"/>
    <mergeCell ref="E8:F8"/>
    <mergeCell ref="E9:F9"/>
    <mergeCell ref="G8:H8"/>
    <mergeCell ref="G9:H9"/>
    <mergeCell ref="A13:J13"/>
    <mergeCell ref="A35:J35"/>
    <mergeCell ref="A57:J5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5" customWidth="1" min="2" max="2"/>
    <col width="65" customWidth="1" min="3" max="3"/>
  </cols>
  <sheetData>
    <row r="1" ht="40" customHeight="1">
      <c r="A1" s="19" t="inlineStr">
        <is>
          <t>ISTRUZIONI — ADEGUAMENTO ISTAT CANONE AFFITTO</t>
        </is>
      </c>
      <c r="B1" s="39" t="n"/>
      <c r="C1" s="23" t="n"/>
    </row>
    <row r="2"/>
    <row r="3" ht="20" customHeight="1">
      <c r="A3" s="41" t="inlineStr">
        <is>
          <t>1. COME INSERIRE UN NUOVO CONTRATTO</t>
        </is>
      </c>
      <c r="B3" s="39" t="n"/>
      <c r="C3" s="23" t="n"/>
    </row>
    <row r="4" ht="20" customHeight="1">
      <c r="A4" s="3" t="inlineStr"/>
      <c r="B4" s="42" t="inlineStr"/>
      <c r="C4" s="43" t="inlineStr">
        <is>
          <t>Accedere al foglio «Contratti_Affitto».</t>
        </is>
      </c>
    </row>
    <row r="5" ht="20" customHeight="1">
      <c r="A5" s="10" t="inlineStr"/>
      <c r="B5" s="44" t="inlineStr"/>
      <c r="C5" s="45" t="inlineStr">
        <is>
          <t>Inserire una nuova riga con: ID, nome conduttore, locatore, indirizzo, comune, tipologia.</t>
        </is>
      </c>
    </row>
    <row r="6" ht="20" customHeight="1">
      <c r="A6" s="3" t="inlineStr"/>
      <c r="B6" s="42" t="inlineStr"/>
      <c r="C6" s="43" t="inlineStr">
        <is>
          <t>Compilare la colonna H (Canone Mensile Base €) — cella con sfondo giallo (input).</t>
        </is>
      </c>
    </row>
    <row r="7" ht="20" customHeight="1">
      <c r="A7" s="10" t="inlineStr"/>
      <c r="B7" s="44" t="inlineStr"/>
      <c r="C7" s="45" t="inlineStr">
        <is>
          <t>Inserire il mese di riferimento ISTAT nel formato MM/AAAA (es. 01/2026).</t>
        </is>
      </c>
    </row>
    <row r="8" ht="20" customHeight="1">
      <c r="A8" s="3" t="inlineStr"/>
      <c r="B8" s="42" t="inlineStr"/>
      <c r="C8" s="43" t="inlineStr">
        <is>
          <t>Le colonne J e K (Indice Base e Attuale) vanno compilate manualmente o tramite CERCA.VERT.</t>
        </is>
      </c>
    </row>
    <row r="9" ht="20" customHeight="1">
      <c r="A9" s="10" t="inlineStr"/>
      <c r="B9" s="44" t="inlineStr"/>
      <c r="C9" s="45" t="inlineStr">
        <is>
          <t>Le colonne L–O (% Adeguamento, Canone Rivalutato, Adeguamento Mensile/Annuale) si calcolano automaticamente.</t>
        </is>
      </c>
    </row>
    <row r="10" ht="20" customHeight="1">
      <c r="A10" s="3" t="inlineStr"/>
      <c r="B10" s="42" t="inlineStr"/>
      <c r="C10" s="43" t="inlineStr">
        <is>
          <t>Indicare «Sì» o «No» nella colonna P (Cedolare Secca Applicata).</t>
        </is>
      </c>
    </row>
    <row r="11" ht="20" customHeight="1">
      <c r="A11" s="41" t="inlineStr">
        <is>
          <t>2. COME AGGIORNARE GLI INDICI ISTAT</t>
        </is>
      </c>
      <c r="B11" s="39" t="n"/>
      <c r="C11" s="23" t="n"/>
    </row>
    <row r="12" ht="20" customHeight="1">
      <c r="A12" s="3" t="inlineStr"/>
      <c r="B12" s="42" t="inlineStr"/>
      <c r="C12" s="43" t="inlineStr">
        <is>
          <t>Accedere al foglio «Indice_ISTAT».</t>
        </is>
      </c>
    </row>
    <row r="13" ht="20" customHeight="1">
      <c r="A13" s="10" t="inlineStr"/>
      <c r="B13" s="44" t="inlineStr"/>
      <c r="C13" s="45" t="inlineStr">
        <is>
          <t>Inserire il nuovo mese nella colonna A (formato MM/AAAA) e il valore FOI nella colonna B.</t>
        </is>
      </c>
    </row>
    <row r="14" ht="20" customHeight="1">
      <c r="A14" s="3" t="inlineStr"/>
      <c r="B14" s="42" t="inlineStr"/>
      <c r="C14" s="43" t="inlineStr">
        <is>
          <t>La variazione annua (colonna C) si calcola automaticamente rispetto al mese precedente.</t>
        </is>
      </c>
    </row>
    <row r="15" ht="20" customHeight="1">
      <c r="A15" s="10" t="inlineStr"/>
      <c r="B15" s="44" t="inlineStr"/>
      <c r="C15" s="45" t="inlineStr">
        <is>
          <t>Fonte ufficiale: www.istat.it — Comunicato mensile indici FOI senza tabacchi.</t>
        </is>
      </c>
    </row>
    <row r="16" ht="20" customHeight="1">
      <c r="A16" s="3" t="inlineStr"/>
      <c r="B16" s="42" t="inlineStr"/>
      <c r="C16" s="43" t="inlineStr">
        <is>
          <t>Aggiornare anche i valori nelle colonne J e K del foglio Contratti_Affitto con i nuovi indici.</t>
        </is>
      </c>
    </row>
    <row r="17" ht="20" customHeight="1">
      <c r="A17" s="41" t="inlineStr">
        <is>
          <t>3. QUANDO SI APPLICA L'ADEGUAMENTO</t>
        </is>
      </c>
      <c r="B17" s="39" t="n"/>
      <c r="C17" s="23" t="n"/>
    </row>
    <row r="18" ht="20" customHeight="1">
      <c r="A18" s="3" t="inlineStr"/>
      <c r="B18" s="42" t="inlineStr"/>
      <c r="C18" s="43" t="inlineStr">
        <is>
          <t>L'adeguamento ISTAT è previsto dalla legge per i contratti 4+4 e 3+2 (art. 32, L. 392/1978).</t>
        </is>
      </c>
    </row>
    <row r="19" ht="20" customHeight="1">
      <c r="A19" s="10" t="inlineStr"/>
      <c r="B19" s="44" t="inlineStr"/>
      <c r="C19" s="45" t="inlineStr">
        <is>
          <t>Per i contratti a canone libero, l'adeguamento è pari al 100% della variazione FOI.</t>
        </is>
      </c>
    </row>
    <row r="20" ht="20" customHeight="1">
      <c r="A20" s="3" t="inlineStr"/>
      <c r="B20" s="42" t="inlineStr"/>
      <c r="C20" s="43" t="inlineStr">
        <is>
          <t>Per i contratti a canone concordato, è pari al 75% della variazione FOI (ex art. 4, L. 431/1998).</t>
        </is>
      </c>
    </row>
    <row r="21" ht="20" customHeight="1">
      <c r="A21" s="10" t="inlineStr"/>
      <c r="B21" s="44" t="inlineStr"/>
      <c r="C21" s="45" t="inlineStr">
        <is>
          <t>L'adeguamento si applica una volta all'anno, alla data anniversario del contratto.</t>
        </is>
      </c>
    </row>
    <row r="22" ht="20" customHeight="1">
      <c r="A22" s="3" t="inlineStr"/>
      <c r="B22" s="42" t="inlineStr"/>
      <c r="C22" s="43" t="inlineStr">
        <is>
          <t>Non si applica nei contratti transitori (durata 1–18 mesi) salvo clausola contrattuale espressa.</t>
        </is>
      </c>
    </row>
    <row r="23" ht="20" customHeight="1">
      <c r="A23" s="41" t="inlineStr">
        <is>
          <t>4. NOTA SU CEDOLARE SECCA E LIMITI</t>
        </is>
      </c>
      <c r="B23" s="39" t="n"/>
      <c r="C23" s="23" t="n"/>
    </row>
    <row r="24" ht="20" customHeight="1">
      <c r="A24" s="3" t="inlineStr"/>
      <c r="B24" s="42" t="inlineStr"/>
      <c r="C24" s="43" t="inlineStr">
        <is>
          <t>In regime di cedolare secca (art. 3, D.Lgs. 23/2011) il locatore NON PUÒ aggiornare il canone ISTAT.</t>
        </is>
      </c>
    </row>
    <row r="25" ht="20" customHeight="1">
      <c r="A25" s="10" t="inlineStr"/>
      <c r="B25" s="44" t="inlineStr"/>
      <c r="C25" s="45" t="inlineStr">
        <is>
          <t>Scegliendo la cedolare secca, il locatore rinuncia all'adeguamento per tutta la durata del regime.</t>
        </is>
      </c>
    </row>
    <row r="26" ht="20" customHeight="1">
      <c r="A26" s="3" t="inlineStr"/>
      <c r="B26" s="42" t="inlineStr"/>
      <c r="C26" s="43" t="inlineStr">
        <is>
          <t>L'aliquota è 21% per contratti liberi; 10% per contratti a canone concordato (comuni ad alta densità).</t>
        </is>
      </c>
    </row>
    <row r="27" ht="20" customHeight="1">
      <c r="A27" s="10" t="inlineStr"/>
      <c r="B27" s="44" t="inlineStr"/>
      <c r="C27" s="45" t="inlineStr">
        <is>
          <t>La colonna P «Cedolare Secca Applicata» serve solo come indicatore — verificare sempre con il contratto.</t>
        </is>
      </c>
    </row>
    <row r="28" ht="20" customHeight="1">
      <c r="A28" s="41" t="inlineStr">
        <is>
          <t>5. STRUTTURA DEL FILE</t>
        </is>
      </c>
      <c r="B28" s="39" t="n"/>
      <c r="C28" s="23" t="n"/>
    </row>
    <row r="29" ht="20" customHeight="1">
      <c r="A29" s="10" t="inlineStr"/>
      <c r="B29" s="44" t="inlineStr"/>
      <c r="C29" s="45" t="inlineStr">
        <is>
          <t>Contratti_Affitto: foglio principale con dati e calcoli automatici.</t>
        </is>
      </c>
    </row>
    <row r="30" ht="20" customHeight="1">
      <c r="A30" s="3" t="inlineStr"/>
      <c r="B30" s="42" t="inlineStr"/>
      <c r="C30" s="43" t="inlineStr">
        <is>
          <t>Indice_ISTAT: storico mensile indici FOI da aggiornare periodicamente.</t>
        </is>
      </c>
    </row>
    <row r="31" ht="20" customHeight="1">
      <c r="A31" s="10" t="inlineStr"/>
      <c r="B31" s="44" t="inlineStr"/>
      <c r="C31" s="45" t="inlineStr">
        <is>
          <t>Dashboard: riepilogo KPI e grafici aggiornati automaticamente.</t>
        </is>
      </c>
    </row>
    <row r="32" ht="20" customHeight="1">
      <c r="A32" s="3" t="inlineStr"/>
      <c r="B32" s="42" t="inlineStr"/>
      <c r="C32" s="43" t="inlineStr">
        <is>
          <t>Istruzioni: questa guida operativa.</t>
        </is>
      </c>
    </row>
    <row r="33" ht="20" customHeight="1">
      <c r="A33" s="41" t="inlineStr">
        <is>
          <t>6. NOTE LEGALI E AVVERTENZE</t>
        </is>
      </c>
      <c r="B33" s="39" t="n"/>
      <c r="C33" s="23" t="n"/>
    </row>
    <row r="34" ht="20" customHeight="1">
      <c r="A34" s="3" t="inlineStr"/>
      <c r="B34" s="42" t="inlineStr"/>
      <c r="C34" s="43" t="inlineStr">
        <is>
          <t>Questo file è uno strumento di calcolo a supporto della gestione locatizia.</t>
        </is>
      </c>
    </row>
    <row r="35" ht="20" customHeight="1">
      <c r="A35" s="10" t="inlineStr"/>
      <c r="B35" s="44" t="inlineStr"/>
      <c r="C35" s="45" t="inlineStr">
        <is>
          <t>Non sostituisce la consulenza di un commercialista o di un consulente immobiliare.</t>
        </is>
      </c>
    </row>
    <row r="36" ht="20" customHeight="1">
      <c r="A36" s="3" t="inlineStr"/>
      <c r="B36" s="42" t="inlineStr"/>
      <c r="C36" s="43" t="inlineStr">
        <is>
          <t>I valori ISTAT riportati sono indicativi — verificare sempre sul sito ufficiale ISTAT.</t>
        </is>
      </c>
    </row>
    <row r="37" ht="20" customHeight="1">
      <c r="A37" s="10" t="inlineStr"/>
      <c r="B37" s="44" t="inlineStr"/>
      <c r="C37" s="45" t="inlineStr">
        <is>
          <t>Registrazione contratti: obbligo di registrazione RLI entro 30 giorni dalla stipula.</t>
        </is>
      </c>
    </row>
  </sheetData>
  <mergeCells count="7">
    <mergeCell ref="A1:C1"/>
    <mergeCell ref="A3:C3"/>
    <mergeCell ref="A11:C11"/>
    <mergeCell ref="A17:C17"/>
    <mergeCell ref="A23:C23"/>
    <mergeCell ref="A28:C28"/>
    <mergeCell ref="A33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2026-06-22T03:25:14Z</dcterms:created>
  <dcterms:modified xmlns:dcterms="http://purl.org/dc/terms/" xmlns:xsi="http://www.w3.org/2001/XMLSchema-instance" xsi:type="dcterms:W3CDTF">2026-06-22T03:25:14Z</dcterms:modified>
</cp:coreProperties>
</file>