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debiti Utenze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1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right" vertical="center"/>
    </xf>
    <xf numFmtId="0" fontId="5" fillId="6" borderId="1" pivotButton="0" quotePrefix="0" xfId="0"/>
    <xf numFmtId="164" fontId="4" fillId="6" borderId="1" pivotButton="0" quotePrefix="0" xfId="0"/>
    <xf numFmtId="165" fontId="4" fillId="6" borderId="1" pivotButton="0" quotePrefix="0" xfId="0"/>
    <xf numFmtId="0" fontId="4" fillId="6" borderId="1" pivotButton="0" quotePrefix="0" xfId="0"/>
    <xf numFmtId="0" fontId="1" fillId="0" borderId="0" pivotButton="0" quotePrefix="0" xfId="0"/>
    <xf numFmtId="0" fontId="3" fillId="0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1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22C55E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ill>
        <patternFill patternType="solid">
          <fgColor rgb="00FFFBEB"/>
        </patternFill>
      </fill>
    </dxf>
    <dxf>
      <font>
        <name val="Calibri"/>
        <b val="1"/>
        <color rgb="00DC2626"/>
        <sz val="10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Addebiti per Tipo Utenza</a:t>
            </a:r>
          </a:p>
        </rich>
      </tx>
    </title>
    <plotArea>
      <pieChart>
        <varyColors val="1"/>
        <ser>
          <idx val="0"/>
          <order val="0"/>
          <tx>
            <strRef>
              <f>'Riepilogo'!B12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'Riepilogo'!$A$13:$A$18</f>
            </numRef>
          </cat>
          <val>
            <numRef>
              <f>'Riepilogo'!$B$13:$B$18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Importo Addebitato per Conduttore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'Riepilogo'!E12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'Riepilogo'!$D$13:$D$21</f>
            </numRef>
          </cat>
          <val>
            <numRef>
              <f>'Riepilogo'!$E$13:$E$21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Conduttore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6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4" customWidth="1" min="3" max="3"/>
    <col width="26" customWidth="1" min="4" max="4"/>
    <col width="24" customWidth="1" min="5" max="5"/>
    <col width="16" customWidth="1" min="6" max="6"/>
    <col width="16" customWidth="1" min="7" max="7"/>
    <col width="16" customWidth="1" min="8" max="8"/>
    <col width="14" customWidth="1" min="9" max="9"/>
    <col width="12" customWidth="1" min="10" max="10"/>
    <col width="12" customWidth="1" min="11" max="11"/>
    <col width="18" customWidth="1" min="12" max="12"/>
    <col width="16" customWidth="1" min="13" max="13"/>
    <col width="13" customWidth="1" min="14" max="14"/>
    <col width="16" customWidth="1" min="15" max="15"/>
    <col width="28" customWidth="1" min="16" max="16"/>
    <col width="3" customWidth="1" min="17" max="17"/>
    <col width="24" customWidth="1" min="18" max="18"/>
    <col width="16" customWidth="1" min="19" max="19"/>
  </cols>
  <sheetData>
    <row r="1" ht="24" customHeight="1">
      <c r="A1" s="1" t="inlineStr">
        <is>
          <t>ADDEBITO UTENZE AL CONDUTTORE - Immobiliare Verdi SRL - P.IVA 01234567890</t>
        </is>
      </c>
    </row>
    <row r="2" ht="34" customHeight="1">
      <c r="A2" s="2" t="inlineStr">
        <is>
          <t>ID</t>
        </is>
      </c>
      <c r="B2" s="2" t="inlineStr">
        <is>
          <t>Conduttore</t>
        </is>
      </c>
      <c r="C2" s="2" t="inlineStr">
        <is>
          <t>Immobile</t>
        </is>
      </c>
      <c r="D2" s="2" t="inlineStr">
        <is>
          <t>Tipo Utenza</t>
        </is>
      </c>
      <c r="E2" s="2" t="inlineStr">
        <is>
          <t>Fornitore</t>
        </is>
      </c>
      <c r="F2" s="2" t="inlineStr">
        <is>
          <t>Periodo Riferimento</t>
        </is>
      </c>
      <c r="G2" s="2" t="inlineStr">
        <is>
          <t>Data Emissione Bolletta</t>
        </is>
      </c>
      <c r="H2" s="2" t="inlineStr">
        <is>
          <t>Importo Totale Bolletta (€)</t>
        </is>
      </c>
      <c r="I2" s="2" t="inlineStr">
        <is>
          <t>Quota Conduttore Applicata (%)</t>
        </is>
      </c>
      <c r="J2" s="2" t="inlineStr">
        <is>
          <t>Quota Standard (%)</t>
        </is>
      </c>
      <c r="K2" s="2" t="inlineStr">
        <is>
          <t>Scostamento (%)</t>
        </is>
      </c>
      <c r="L2" s="2" t="inlineStr">
        <is>
          <t>Importo Addebitato Conduttore (€)</t>
        </is>
      </c>
      <c r="M2" s="2" t="inlineStr">
        <is>
          <t>Data Scadenza Pagamento</t>
        </is>
      </c>
      <c r="N2" s="2" t="inlineStr">
        <is>
          <t>Stato Pagamento</t>
        </is>
      </c>
      <c r="O2" s="2" t="inlineStr">
        <is>
          <t>Data Pagamento Effettivo</t>
        </is>
      </c>
      <c r="P2" s="2" t="inlineStr">
        <is>
          <t>Note</t>
        </is>
      </c>
      <c r="R2" s="3" t="inlineStr">
        <is>
          <t>Tipo Utenza</t>
        </is>
      </c>
      <c r="S2" s="4" t="inlineStr">
        <is>
          <t>Quota Standard Conduttore (%)</t>
        </is>
      </c>
    </row>
    <row r="3">
      <c r="A3" s="5" t="n">
        <v>1</v>
      </c>
      <c r="B3" s="6" t="inlineStr">
        <is>
          <t>Marco Rossi</t>
        </is>
      </c>
      <c r="C3" s="6" t="inlineStr">
        <is>
          <t>Via Roma 12 Milano</t>
        </is>
      </c>
      <c r="D3" s="6" t="inlineStr">
        <is>
          <t>Luce</t>
        </is>
      </c>
      <c r="E3" s="6" t="inlineStr">
        <is>
          <t>Enel Energia</t>
        </is>
      </c>
      <c r="F3" s="6" t="inlineStr">
        <is>
          <t>Gen-Feb 2026</t>
        </is>
      </c>
      <c r="G3" s="5" t="inlineStr">
        <is>
          <t>05/03/2026</t>
        </is>
      </c>
      <c r="H3" s="7" t="n">
        <v>145.3</v>
      </c>
      <c r="I3" s="8" t="n">
        <v>100</v>
      </c>
      <c r="J3" s="9">
        <f>IFERROR(VLOOKUP(D3,$R$3:$S$8,2,0),0)</f>
        <v/>
      </c>
      <c r="K3" s="9">
        <f>I3-J3</f>
        <v/>
      </c>
      <c r="L3" s="7">
        <f>ROUND(H3*I3/100,2)</f>
        <v/>
      </c>
      <c r="M3" s="5" t="inlineStr">
        <is>
          <t>20/03/2026</t>
        </is>
      </c>
      <c r="N3" s="5" t="inlineStr">
        <is>
          <t>Pagato</t>
        </is>
      </c>
      <c r="O3" s="5" t="inlineStr">
        <is>
          <t>18/03/2026</t>
        </is>
      </c>
      <c r="P3" s="6" t="inlineStr">
        <is>
          <t>Bolletta intestata locatore, riaddebito integrale</t>
        </is>
      </c>
      <c r="R3" s="10" t="inlineStr">
        <is>
          <t>Luce</t>
        </is>
      </c>
      <c r="S3" s="11" t="n">
        <v>100</v>
      </c>
    </row>
    <row r="4">
      <c r="A4" s="12" t="n">
        <v>2</v>
      </c>
      <c r="B4" s="13" t="inlineStr">
        <is>
          <t>Giulia Bianchi</t>
        </is>
      </c>
      <c r="C4" s="13" t="inlineStr">
        <is>
          <t>Via Garibaldi 8 Torino</t>
        </is>
      </c>
      <c r="D4" s="13" t="inlineStr">
        <is>
          <t>Gas</t>
        </is>
      </c>
      <c r="E4" s="13" t="inlineStr">
        <is>
          <t>Eni Plenitude</t>
        </is>
      </c>
      <c r="F4" s="13" t="inlineStr">
        <is>
          <t>Gen-Feb 2026</t>
        </is>
      </c>
      <c r="G4" s="12" t="inlineStr">
        <is>
          <t>08/03/2026</t>
        </is>
      </c>
      <c r="H4" s="14" t="n">
        <v>210.5</v>
      </c>
      <c r="I4" s="8" t="n">
        <v>100</v>
      </c>
      <c r="J4" s="15">
        <f>IFERROR(VLOOKUP(D4,$R$3:$S$8,2,0),0)</f>
        <v/>
      </c>
      <c r="K4" s="15">
        <f>I4-J4</f>
        <v/>
      </c>
      <c r="L4" s="14">
        <f>ROUND(H4*I4/100,2)</f>
        <v/>
      </c>
      <c r="M4" s="12" t="inlineStr">
        <is>
          <t>25/03/2026</t>
        </is>
      </c>
      <c r="N4" s="12" t="inlineStr">
        <is>
          <t>Pagato</t>
        </is>
      </c>
      <c r="O4" s="12" t="inlineStr">
        <is>
          <t>24/03/2026</t>
        </is>
      </c>
      <c r="P4" s="13" t="inlineStr">
        <is>
          <t>Consumo invernale elevato</t>
        </is>
      </c>
      <c r="R4" s="10" t="inlineStr">
        <is>
          <t>Gas</t>
        </is>
      </c>
      <c r="S4" s="11" t="n">
        <v>100</v>
      </c>
    </row>
    <row r="5">
      <c r="A5" s="5" t="n">
        <v>3</v>
      </c>
      <c r="B5" s="6" t="inlineStr">
        <is>
          <t>Luca Ferrari</t>
        </is>
      </c>
      <c r="C5" s="6" t="inlineStr">
        <is>
          <t>Corso Italia 45 Roma</t>
        </is>
      </c>
      <c r="D5" s="6" t="inlineStr">
        <is>
          <t>Acqua</t>
        </is>
      </c>
      <c r="E5" s="6" t="inlineStr">
        <is>
          <t>ACEA ATO2</t>
        </is>
      </c>
      <c r="F5" s="6" t="inlineStr">
        <is>
          <t>Trimestre 1 2026</t>
        </is>
      </c>
      <c r="G5" s="5" t="inlineStr">
        <is>
          <t>15/03/2026</t>
        </is>
      </c>
      <c r="H5" s="7" t="n">
        <v>88.2</v>
      </c>
      <c r="I5" s="8" t="n">
        <v>100</v>
      </c>
      <c r="J5" s="9">
        <f>IFERROR(VLOOKUP(D5,$R$3:$S$8,2,0),0)</f>
        <v/>
      </c>
      <c r="K5" s="9">
        <f>I5-J5</f>
        <v/>
      </c>
      <c r="L5" s="7">
        <f>ROUND(H5*I5/100,2)</f>
        <v/>
      </c>
      <c r="M5" s="5" t="inlineStr">
        <is>
          <t>01/04/2026</t>
        </is>
      </c>
      <c r="N5" s="5" t="inlineStr">
        <is>
          <t>Pagato</t>
        </is>
      </c>
      <c r="O5" s="5" t="inlineStr">
        <is>
          <t>30/03/2026</t>
        </is>
      </c>
      <c r="P5" s="6" t="inlineStr">
        <is>
          <t>Conguaglio incluso</t>
        </is>
      </c>
      <c r="R5" s="10" t="inlineStr">
        <is>
          <t>Acqua</t>
        </is>
      </c>
      <c r="S5" s="11" t="n">
        <v>100</v>
      </c>
    </row>
    <row r="6">
      <c r="A6" s="12" t="n">
        <v>4</v>
      </c>
      <c r="B6" s="13" t="inlineStr">
        <is>
          <t>Anna Esposito</t>
        </is>
      </c>
      <c r="C6" s="13" t="inlineStr">
        <is>
          <t>Via Dante 3 Bologna</t>
        </is>
      </c>
      <c r="D6" s="13" t="inlineStr">
        <is>
          <t>Spese Condominiali Ordinarie</t>
        </is>
      </c>
      <c r="E6" s="13" t="inlineStr">
        <is>
          <t>Amministrazione Condominio Dante</t>
        </is>
      </c>
      <c r="F6" s="13" t="inlineStr">
        <is>
          <t>Trimestre 1 2026</t>
        </is>
      </c>
      <c r="G6" s="12" t="inlineStr">
        <is>
          <t>20/03/2026</t>
        </is>
      </c>
      <c r="H6" s="14" t="n">
        <v>320</v>
      </c>
      <c r="I6" s="8" t="n">
        <v>100</v>
      </c>
      <c r="J6" s="15">
        <f>IFERROR(VLOOKUP(D6,$R$3:$S$8,2,0),0)</f>
        <v/>
      </c>
      <c r="K6" s="15">
        <f>I6-J6</f>
        <v/>
      </c>
      <c r="L6" s="14">
        <f>ROUND(H6*I6/100,2)</f>
        <v/>
      </c>
      <c r="M6" s="12" t="inlineStr">
        <is>
          <t>05/04/2026</t>
        </is>
      </c>
      <c r="N6" s="12" t="inlineStr">
        <is>
          <t>In Attesa</t>
        </is>
      </c>
      <c r="O6" s="12" t="inlineStr"/>
      <c r="P6" s="13" t="inlineStr">
        <is>
          <t>Millesimi di proprieta 45/1000</t>
        </is>
      </c>
      <c r="R6" s="10" t="inlineStr">
        <is>
          <t>Spese Condominiali Ordinarie</t>
        </is>
      </c>
      <c r="S6" s="11" t="n">
        <v>100</v>
      </c>
    </row>
    <row r="7">
      <c r="A7" s="5" t="n">
        <v>5</v>
      </c>
      <c r="B7" s="6" t="inlineStr">
        <is>
          <t>Francesca Romano</t>
        </is>
      </c>
      <c r="C7" s="6" t="inlineStr">
        <is>
          <t>Viale Europa 21 Napoli</t>
        </is>
      </c>
      <c r="D7" s="6" t="inlineStr">
        <is>
          <t>Spese Condominiali Straordinarie</t>
        </is>
      </c>
      <c r="E7" s="6" t="inlineStr">
        <is>
          <t>Amministrazione Condominio Europa</t>
        </is>
      </c>
      <c r="F7" s="6" t="inlineStr">
        <is>
          <t>Marzo 2026</t>
        </is>
      </c>
      <c r="G7" s="5" t="inlineStr">
        <is>
          <t>22/03/2026</t>
        </is>
      </c>
      <c r="H7" s="7" t="n">
        <v>1500</v>
      </c>
      <c r="I7" s="8" t="n">
        <v>0</v>
      </c>
      <c r="J7" s="9">
        <f>IFERROR(VLOOKUP(D7,$R$3:$S$8,2,0),0)</f>
        <v/>
      </c>
      <c r="K7" s="9">
        <f>I7-J7</f>
        <v/>
      </c>
      <c r="L7" s="7">
        <f>ROUND(H7*I7/100,2)</f>
        <v/>
      </c>
      <c r="M7" s="5" t="inlineStr">
        <is>
          <t>10/04/2026</t>
        </is>
      </c>
      <c r="N7" s="5" t="inlineStr">
        <is>
          <t>Scaduto</t>
        </is>
      </c>
      <c r="O7" s="5" t="inlineStr"/>
      <c r="P7" s="6" t="inlineStr">
        <is>
          <t>Lavori facciata a carico locatore</t>
        </is>
      </c>
      <c r="R7" s="10" t="inlineStr">
        <is>
          <t>Spese Condominiali Straordinarie</t>
        </is>
      </c>
      <c r="S7" s="11" t="n">
        <v>0</v>
      </c>
    </row>
    <row r="8">
      <c r="A8" s="12" t="n">
        <v>6</v>
      </c>
      <c r="B8" s="13" t="inlineStr">
        <is>
          <t>Giuseppe Conti</t>
        </is>
      </c>
      <c r="C8" s="13" t="inlineStr">
        <is>
          <t>Via Verdi 9 Firenze</t>
        </is>
      </c>
      <c r="D8" s="13" t="inlineStr">
        <is>
          <t>Riscaldamento Centralizzato</t>
        </is>
      </c>
      <c r="E8" s="13" t="inlineStr">
        <is>
          <t>Ireti Firenze</t>
        </is>
      </c>
      <c r="F8" s="13" t="inlineStr">
        <is>
          <t>Gen-Mar 2026</t>
        </is>
      </c>
      <c r="G8" s="12" t="inlineStr">
        <is>
          <t>25/03/2026</t>
        </is>
      </c>
      <c r="H8" s="14" t="n">
        <v>480</v>
      </c>
      <c r="I8" s="8" t="n">
        <v>100</v>
      </c>
      <c r="J8" s="15">
        <f>IFERROR(VLOOKUP(D8,$R$3:$S$8,2,0),0)</f>
        <v/>
      </c>
      <c r="K8" s="15">
        <f>I8-J8</f>
        <v/>
      </c>
      <c r="L8" s="14">
        <f>ROUND(H8*I8/100,2)</f>
        <v/>
      </c>
      <c r="M8" s="12" t="inlineStr">
        <is>
          <t>15/04/2026</t>
        </is>
      </c>
      <c r="N8" s="12" t="inlineStr">
        <is>
          <t>Pagato</t>
        </is>
      </c>
      <c r="O8" s="12" t="inlineStr">
        <is>
          <t>14/04/2026</t>
        </is>
      </c>
      <c r="P8" s="13" t="inlineStr">
        <is>
          <t>Ripartizione contabilizzatori</t>
        </is>
      </c>
      <c r="R8" s="10" t="inlineStr">
        <is>
          <t>Riscaldamento Centralizzato</t>
        </is>
      </c>
      <c r="S8" s="11" t="n">
        <v>100</v>
      </c>
    </row>
    <row r="9">
      <c r="A9" s="5" t="n">
        <v>7</v>
      </c>
      <c r="B9" s="6" t="inlineStr">
        <is>
          <t>Sara Greco</t>
        </is>
      </c>
      <c r="C9" s="6" t="inlineStr">
        <is>
          <t>Via Torino 15 Milano</t>
        </is>
      </c>
      <c r="D9" s="6" t="inlineStr">
        <is>
          <t>Luce</t>
        </is>
      </c>
      <c r="E9" s="6" t="inlineStr">
        <is>
          <t>Enel Energia</t>
        </is>
      </c>
      <c r="F9" s="6" t="inlineStr">
        <is>
          <t>Mar-Apr 2026</t>
        </is>
      </c>
      <c r="G9" s="5" t="inlineStr">
        <is>
          <t>05/05/2026</t>
        </is>
      </c>
      <c r="H9" s="7" t="n">
        <v>132.75</v>
      </c>
      <c r="I9" s="8" t="n">
        <v>100</v>
      </c>
      <c r="J9" s="9">
        <f>IFERROR(VLOOKUP(D9,$R$3:$S$8,2,0),0)</f>
        <v/>
      </c>
      <c r="K9" s="9">
        <f>I9-J9</f>
        <v/>
      </c>
      <c r="L9" s="7">
        <f>ROUND(H9*I9/100,2)</f>
        <v/>
      </c>
      <c r="M9" s="5" t="inlineStr">
        <is>
          <t>20/05/2026</t>
        </is>
      </c>
      <c r="N9" s="5" t="inlineStr">
        <is>
          <t>In Attesa</t>
        </is>
      </c>
      <c r="O9" s="5" t="inlineStr"/>
      <c r="P9" s="6" t="inlineStr"/>
    </row>
    <row r="10">
      <c r="A10" s="12" t="n">
        <v>8</v>
      </c>
      <c r="B10" s="13" t="inlineStr">
        <is>
          <t>Matteo Ricci</t>
        </is>
      </c>
      <c r="C10" s="13" t="inlineStr">
        <is>
          <t>Piazza Duomo 4 Napoli</t>
        </is>
      </c>
      <c r="D10" s="13" t="inlineStr">
        <is>
          <t>Gas</t>
        </is>
      </c>
      <c r="E10" s="13" t="inlineStr">
        <is>
          <t>Eni Plenitude</t>
        </is>
      </c>
      <c r="F10" s="13" t="inlineStr">
        <is>
          <t>Mar-Apr 2026</t>
        </is>
      </c>
      <c r="G10" s="12" t="inlineStr">
        <is>
          <t>10/05/2026</t>
        </is>
      </c>
      <c r="H10" s="14" t="n">
        <v>198.4</v>
      </c>
      <c r="I10" s="8" t="n">
        <v>90</v>
      </c>
      <c r="J10" s="15">
        <f>IFERROR(VLOOKUP(D10,$R$3:$S$8,2,0),0)</f>
        <v/>
      </c>
      <c r="K10" s="15">
        <f>I10-J10</f>
        <v/>
      </c>
      <c r="L10" s="14">
        <f>ROUND(H10*I10/100,2)</f>
        <v/>
      </c>
      <c r="M10" s="12" t="inlineStr">
        <is>
          <t>25/05/2026</t>
        </is>
      </c>
      <c r="N10" s="12" t="inlineStr">
        <is>
          <t>Scaduto</t>
        </is>
      </c>
      <c r="O10" s="12" t="inlineStr"/>
      <c r="P10" s="13" t="inlineStr">
        <is>
          <t>Quota ridotta per accordo contrattuale</t>
        </is>
      </c>
    </row>
    <row r="11">
      <c r="A11" s="5" t="n">
        <v>9</v>
      </c>
      <c r="B11" s="6" t="inlineStr">
        <is>
          <t>Elena Marino</t>
        </is>
      </c>
      <c r="C11" s="6" t="inlineStr">
        <is>
          <t>Via Mazzini 22 Torino</t>
        </is>
      </c>
      <c r="D11" s="6" t="inlineStr">
        <is>
          <t>Acqua</t>
        </is>
      </c>
      <c r="E11" s="6" t="inlineStr">
        <is>
          <t>SMAT Torino</t>
        </is>
      </c>
      <c r="F11" s="6" t="inlineStr">
        <is>
          <t>Trimestre 2 2026</t>
        </is>
      </c>
      <c r="G11" s="5" t="inlineStr">
        <is>
          <t>12/05/2026</t>
        </is>
      </c>
      <c r="H11" s="7" t="n">
        <v>95.59999999999999</v>
      </c>
      <c r="I11" s="8" t="n">
        <v>100</v>
      </c>
      <c r="J11" s="9">
        <f>IFERROR(VLOOKUP(D11,$R$3:$S$8,2,0),0)</f>
        <v/>
      </c>
      <c r="K11" s="9">
        <f>I11-J11</f>
        <v/>
      </c>
      <c r="L11" s="7">
        <f>ROUND(H11*I11/100,2)</f>
        <v/>
      </c>
      <c r="M11" s="5" t="inlineStr">
        <is>
          <t>30/05/2026</t>
        </is>
      </c>
      <c r="N11" s="5" t="inlineStr">
        <is>
          <t>Pagato</t>
        </is>
      </c>
      <c r="O11" s="5" t="inlineStr">
        <is>
          <t>28/05/2026</t>
        </is>
      </c>
      <c r="P11" s="6" t="inlineStr"/>
    </row>
    <row r="12">
      <c r="A12" s="16" t="inlineStr">
        <is>
          <t>TOTALI</t>
        </is>
      </c>
      <c r="B12" s="30" t="n"/>
      <c r="C12" s="30" t="n"/>
      <c r="D12" s="30" t="n"/>
      <c r="E12" s="30" t="n"/>
      <c r="F12" s="30" t="n"/>
      <c r="G12" s="31" t="n"/>
      <c r="H12" s="18">
        <f>SUM(H3:H11)</f>
        <v/>
      </c>
      <c r="I12" s="19">
        <f>ROUND(AVERAGE(I3:I11),1)</f>
        <v/>
      </c>
      <c r="J12" s="17" t="inlineStr"/>
      <c r="K12" s="17" t="inlineStr"/>
      <c r="L12" s="18">
        <f>SUM(L3:L11)</f>
        <v/>
      </c>
      <c r="M12" s="17" t="n"/>
      <c r="N12" s="20">
        <f>COUNTIF(N3:N11,"Pagato")&amp;" pagati / "&amp;COUNTA(N3:N11)&amp;" totali"</f>
        <v/>
      </c>
      <c r="O12" s="17" t="n"/>
      <c r="P12" s="17" t="n"/>
    </row>
  </sheetData>
  <mergeCells count="2">
    <mergeCell ref="A1:P1"/>
    <mergeCell ref="A12:G12"/>
  </mergeCells>
  <conditionalFormatting sqref="N3:N11">
    <cfRule type="expression" priority="1" dxfId="0" stopIfTrue="1">
      <formula>N3="Pagato"</formula>
    </cfRule>
    <cfRule type="expression" priority="2" dxfId="1" stopIfTrue="1">
      <formula>N3="Scaduto"</formula>
    </cfRule>
    <cfRule type="expression" priority="3" dxfId="2" stopIfTrue="1">
      <formula>N3="In Attesa"</formula>
    </cfRule>
  </conditionalFormatting>
  <conditionalFormatting sqref="M3:M11">
    <cfRule type="expression" priority="4" dxfId="1">
      <formula>AND(M3&lt;&gt;"",TODAY()&gt;DATE(2026,7,14),N3&lt;&gt;"Pagato")</formula>
    </cfRule>
  </conditionalFormatting>
  <conditionalFormatting sqref="K3:K11">
    <cfRule type="expression" priority="5" dxfId="3">
      <formula>K3&lt;&gt;0</formula>
    </cfRule>
  </conditionalFormatting>
  <dataValidations count="1">
    <dataValidation sqref="N3:N11" showErrorMessage="1" showInputMessage="1" allowBlank="1" type="list">
      <formula1>"Pagato,In Attesa,Scaduto"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4" customWidth="1" min="3" max="3"/>
    <col width="22" customWidth="1" min="4" max="4"/>
    <col width="20" customWidth="1" min="5" max="5"/>
  </cols>
  <sheetData>
    <row r="1" ht="24" customHeight="1">
      <c r="A1" s="21" t="inlineStr">
        <is>
          <t>RIEPILOGO ADDEBITI UTENZE - Dashboard</t>
        </is>
      </c>
    </row>
    <row r="2"/>
    <row r="3">
      <c r="A3" s="2" t="inlineStr">
        <is>
          <t>Indicatore</t>
        </is>
      </c>
      <c r="B3" s="2" t="inlineStr">
        <is>
          <t>Valore</t>
        </is>
      </c>
    </row>
    <row r="4">
      <c r="A4" s="22" t="inlineStr">
        <is>
          <t>Totale Bollette Emesse (€)</t>
        </is>
      </c>
      <c r="B4" s="23">
        <f>'Addebiti Utenze'!H12</f>
        <v/>
      </c>
    </row>
    <row r="5">
      <c r="A5" s="22" t="inlineStr">
        <is>
          <t>Totale Addebitato ai Conduttori (€)</t>
        </is>
      </c>
      <c r="B5" s="24">
        <f>'Addebiti Utenze'!L12</f>
        <v/>
      </c>
    </row>
    <row r="6">
      <c r="A6" s="22" t="inlineStr">
        <is>
          <t>Totale Non Ancora Incassato (€)</t>
        </is>
      </c>
      <c r="B6" s="23">
        <f>SUMIFS('Addebiti Utenze'!L3:L11,'Addebiti Utenze'!N3:N11,"&lt;&gt;Pagato")</f>
        <v/>
      </c>
    </row>
    <row r="7">
      <c r="A7" s="22" t="inlineStr">
        <is>
          <t>Numero Addebiti Totali</t>
        </is>
      </c>
      <c r="B7" s="25">
        <f>COUNTA('Addebiti Utenze'!A3:A11)</f>
        <v/>
      </c>
    </row>
    <row r="8">
      <c r="A8" s="22" t="inlineStr">
        <is>
          <t>Numero Pagamenti Scaduti</t>
        </is>
      </c>
      <c r="B8" s="26">
        <f>COUNTIF('Addebiti Utenze'!N3:N11,"Scaduto")</f>
        <v/>
      </c>
    </row>
    <row r="9">
      <c r="A9" s="22" t="inlineStr">
        <is>
          <t>Percentuale Incassata (%)</t>
        </is>
      </c>
      <c r="B9" s="27">
        <f>IFERROR(SUMIFS('Addebiti Utenze'!L3:L11,'Addebiti Utenze'!N3:N11,"Pagato")/'Addebiti Utenze'!L12*100,0)</f>
        <v/>
      </c>
    </row>
    <row r="10"/>
    <row r="11"/>
    <row r="12">
      <c r="A12" s="4" t="inlineStr">
        <is>
          <t>Tipo Utenza</t>
        </is>
      </c>
      <c r="B12" s="4" t="inlineStr">
        <is>
          <t>Totale Addebitato (€)</t>
        </is>
      </c>
      <c r="D12" s="4" t="inlineStr">
        <is>
          <t>Conduttore</t>
        </is>
      </c>
      <c r="E12" s="4" t="inlineStr">
        <is>
          <t>Importo Addebitato (€)</t>
        </is>
      </c>
    </row>
    <row r="13">
      <c r="A13" s="22" t="inlineStr">
        <is>
          <t>Luce</t>
        </is>
      </c>
      <c r="B13" s="23">
        <f>SUMIFS('Addebiti Utenze'!L3:L11,'Addebiti Utenze'!D3:D11,A13)</f>
        <v/>
      </c>
      <c r="D13" s="22" t="inlineStr">
        <is>
          <t>Marco Rossi</t>
        </is>
      </c>
      <c r="E13" s="23">
        <f>SUMIFS('Addebiti Utenze'!L3:L11,'Addebiti Utenze'!B3:B11,D13)</f>
        <v/>
      </c>
    </row>
    <row r="14">
      <c r="A14" s="22" t="inlineStr">
        <is>
          <t>Gas</t>
        </is>
      </c>
      <c r="B14" s="24">
        <f>SUMIFS('Addebiti Utenze'!L3:L11,'Addebiti Utenze'!D3:D11,A14)</f>
        <v/>
      </c>
      <c r="D14" s="22" t="inlineStr">
        <is>
          <t>Giulia Bianchi</t>
        </is>
      </c>
      <c r="E14" s="24">
        <f>SUMIFS('Addebiti Utenze'!L3:L11,'Addebiti Utenze'!B3:B11,D14)</f>
        <v/>
      </c>
    </row>
    <row r="15">
      <c r="A15" s="22" t="inlineStr">
        <is>
          <t>Acqua</t>
        </is>
      </c>
      <c r="B15" s="23">
        <f>SUMIFS('Addebiti Utenze'!L3:L11,'Addebiti Utenze'!D3:D11,A15)</f>
        <v/>
      </c>
      <c r="D15" s="22" t="inlineStr">
        <is>
          <t>Luca Ferrari</t>
        </is>
      </c>
      <c r="E15" s="23">
        <f>SUMIFS('Addebiti Utenze'!L3:L11,'Addebiti Utenze'!B3:B11,D15)</f>
        <v/>
      </c>
    </row>
    <row r="16">
      <c r="A16" s="22" t="inlineStr">
        <is>
          <t>Spese Condominiali Ordinarie</t>
        </is>
      </c>
      <c r="B16" s="24">
        <f>SUMIFS('Addebiti Utenze'!L3:L11,'Addebiti Utenze'!D3:D11,A16)</f>
        <v/>
      </c>
      <c r="D16" s="22" t="inlineStr">
        <is>
          <t>Anna Esposito</t>
        </is>
      </c>
      <c r="E16" s="24">
        <f>SUMIFS('Addebiti Utenze'!L3:L11,'Addebiti Utenze'!B3:B11,D16)</f>
        <v/>
      </c>
    </row>
    <row r="17">
      <c r="A17" s="22" t="inlineStr">
        <is>
          <t>Spese Condominiali Straordinarie</t>
        </is>
      </c>
      <c r="B17" s="23">
        <f>SUMIFS('Addebiti Utenze'!L3:L11,'Addebiti Utenze'!D3:D11,A17)</f>
        <v/>
      </c>
      <c r="D17" s="22" t="inlineStr">
        <is>
          <t>Francesca Romano</t>
        </is>
      </c>
      <c r="E17" s="23">
        <f>SUMIFS('Addebiti Utenze'!L3:L11,'Addebiti Utenze'!B3:B11,D17)</f>
        <v/>
      </c>
    </row>
    <row r="18">
      <c r="A18" s="22" t="inlineStr">
        <is>
          <t>Riscaldamento Centralizzato</t>
        </is>
      </c>
      <c r="B18" s="24">
        <f>SUMIFS('Addebiti Utenze'!L3:L11,'Addebiti Utenze'!D3:D11,A18)</f>
        <v/>
      </c>
      <c r="D18" s="22" t="inlineStr">
        <is>
          <t>Giuseppe Conti</t>
        </is>
      </c>
      <c r="E18" s="24">
        <f>SUMIFS('Addebiti Utenze'!L3:L11,'Addebiti Utenze'!B3:B11,D18)</f>
        <v/>
      </c>
    </row>
    <row r="19">
      <c r="D19" s="22" t="inlineStr">
        <is>
          <t>Sara Greco</t>
        </is>
      </c>
      <c r="E19" s="23">
        <f>SUMIFS('Addebiti Utenze'!L3:L11,'Addebiti Utenze'!B3:B11,D19)</f>
        <v/>
      </c>
    </row>
    <row r="20">
      <c r="D20" s="22" t="inlineStr">
        <is>
          <t>Matteo Ricci</t>
        </is>
      </c>
      <c r="E20" s="24">
        <f>SUMIFS('Addebiti Utenze'!L3:L11,'Addebiti Utenze'!B3:B11,D20)</f>
        <v/>
      </c>
    </row>
    <row r="21">
      <c r="D21" s="22" t="inlineStr">
        <is>
          <t>Elena Marino</t>
        </is>
      </c>
      <c r="E21" s="23">
        <f>SUMIFS('Addebiti Utenze'!L3:L11,'Addebiti Utenze'!B3:B11,D21)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2" customWidth="1" min="1" max="1"/>
    <col width="90" customWidth="1" min="2" max="2"/>
  </cols>
  <sheetData>
    <row r="1" ht="24" customHeight="1">
      <c r="A1" s="21" t="inlineStr">
        <is>
          <t>ISTRUZIONI D'USO - Addebito Utenze al Conduttore</t>
        </is>
      </c>
    </row>
    <row r="2"/>
    <row r="3">
      <c r="A3" s="2" t="inlineStr">
        <is>
          <t>Argomento</t>
        </is>
      </c>
      <c r="B3" s="2" t="inlineStr">
        <is>
          <t>Descrizione</t>
        </is>
      </c>
    </row>
    <row r="4" ht="34" customHeight="1">
      <c r="A4" s="28" t="inlineStr">
        <is>
          <t>Foglio 'Addebiti Utenze'</t>
        </is>
      </c>
      <c r="B4" s="6" t="inlineStr">
        <is>
          <t>Contiene l'elenco delle bollette e spese ricevute dal locatore/amministratore e da riaddebitare al conduttore (luce, gas, acqua, spese condominiali, riscaldamento).</t>
        </is>
      </c>
    </row>
    <row r="5" ht="34" customHeight="1">
      <c r="A5" s="29" t="inlineStr">
        <is>
          <t>Colonna Quota Conduttore Applicata (%)</t>
        </is>
      </c>
      <c r="B5" s="13" t="inlineStr">
        <is>
          <t>Cella modificabile (sfondo giallo). Indica la percentuale dell'importo totale della bolletta effettivamente addebitata al conduttore in base al contratto di locazione.</t>
        </is>
      </c>
    </row>
    <row r="6" ht="34" customHeight="1">
      <c r="A6" s="28" t="inlineStr">
        <is>
          <t>Colonna Quota Standard (%)</t>
        </is>
      </c>
      <c r="B6" s="6" t="inlineStr">
        <is>
          <t>Valore calcolato con VLOOKUP dalla tabella di riferimento (colonne R:S) in base al Tipo Utenza. Rappresenta la prassi standard di riaddebito in Italia.</t>
        </is>
      </c>
    </row>
    <row r="7" ht="34" customHeight="1">
      <c r="A7" s="29" t="inlineStr">
        <is>
          <t>Colonna Scostamento (%)</t>
        </is>
      </c>
      <c r="B7" s="13" t="inlineStr">
        <is>
          <t>Differenza tra quota applicata e quota standard. Se diversa da zero la cella si evidenzia in giallo per segnalare un accordo contrattuale particolare.</t>
        </is>
      </c>
    </row>
    <row r="8" ht="34" customHeight="1">
      <c r="A8" s="28" t="inlineStr">
        <is>
          <t>Colonna Importo Addebitato Conduttore</t>
        </is>
      </c>
      <c r="B8" s="6" t="inlineStr">
        <is>
          <t>Calcolata automaticamente: Importo Totale Bolletta x Quota Conduttore Applicata / 100.</t>
        </is>
      </c>
    </row>
    <row r="9" ht="34" customHeight="1">
      <c r="A9" s="29" t="inlineStr">
        <is>
          <t>Colonna Stato Pagamento</t>
        </is>
      </c>
      <c r="B9" s="13" t="inlineStr">
        <is>
          <t>Selezionare da menu a tendina: Pagato, In Attesa, Scaduto. Le celle si colorano automaticamente (verde/giallo/rosso).</t>
        </is>
      </c>
    </row>
    <row r="10" ht="34" customHeight="1">
      <c r="A10" s="28" t="inlineStr">
        <is>
          <t>Riga Scadenza superata</t>
        </is>
      </c>
      <c r="B10" s="6" t="inlineStr">
        <is>
          <t>Se la data di scadenza e' trascorsa e lo stato non e' 'Pagato' la riga si evidenzia in rosso in automatico.</t>
        </is>
      </c>
    </row>
    <row r="11" ht="34" customHeight="1">
      <c r="A11" s="29" t="inlineStr">
        <is>
          <t>Foglio 'Riepilogo'</t>
        </is>
      </c>
      <c r="B11" s="13" t="inlineStr">
        <is>
          <t>Dashboard con indicatori chiave (totale bollette, totale addebitato, incassi mancanti, percentuale incassata) e grafici a torta/barre per tipo utenza e per conduttore.</t>
        </is>
      </c>
    </row>
    <row r="12" ht="34" customHeight="1">
      <c r="A12" s="28" t="inlineStr">
        <is>
          <t>Normativa di riferimento</t>
        </is>
      </c>
      <c r="B12" s="6" t="inlineStr">
        <is>
          <t>Il riaddebito delle utenze al conduttore deve essere previsto nel contratto di locazione (art. 1571 e ss. Codice Civile). Le spese condominiali ordinarie sono generalmente a carico del conduttore (Tabella oneri accessori L. 392/1978), quelle straordinarie a carico del locatore.</t>
        </is>
      </c>
    </row>
    <row r="13" ht="34" customHeight="1">
      <c r="A13" s="29" t="inlineStr">
        <is>
          <t>Aggiornamento dati</t>
        </is>
      </c>
      <c r="B13" s="13" t="inlineStr">
        <is>
          <t>Aggiungere nuove righe rispettando la stessa struttura di colonne; ricordarsi di estendere gli intervalli delle formule SUM e SUMIFS se necessario.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2026-07-14T10:46:53Z</dcterms:created>
  <dcterms:modified xmlns:dcterms="http://purl.org/dc/terms/" xmlns:xsi="http://www.w3.org/2001/XMLSchema-instance" xsi:type="dcterms:W3CDTF">2026-07-14T10:46:53Z</dcterms:modified>
</cp:coreProperties>
</file>